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las\Documents\Pinec\BTM JmSST\"/>
    </mc:Choice>
  </mc:AlternateContent>
  <xr:revisionPtr revIDLastSave="0" documentId="13_ncr:1_{D1D59C0F-B6A9-4E18-BFB0-3D78E0D8DC78}" xr6:coauthVersionLast="47" xr6:coauthVersionMax="47" xr10:uidLastSave="{00000000-0000-0000-0000-000000000000}"/>
  <bookViews>
    <workbookView xWindow="-60" yWindow="180" windowWidth="12990" windowHeight="15195" tabRatio="904" xr2:uid="{00000000-000D-0000-FFFF-FFFF00000000}"/>
  </bookViews>
  <sheets>
    <sheet name="seznam" sheetId="1" r:id="rId1"/>
    <sheet name="4x1-16" sheetId="2" r:id="rId2"/>
    <sheet name=" pavouk A" sheetId="26" r:id="rId3"/>
    <sheet name=" útěcha A" sheetId="28" r:id="rId4"/>
    <sheet name="play-off" sheetId="4" r:id="rId5"/>
    <sheet name="útěcha" sheetId="12" r:id="rId6"/>
    <sheet name="zap_pav A" sheetId="27" r:id="rId7"/>
    <sheet name="zap_útěcha A" sheetId="29" r:id="rId8"/>
    <sheet name="zap_playoff" sheetId="6" r:id="rId9"/>
    <sheet name="zap_útěcha" sheetId="13" r:id="rId10"/>
    <sheet name="zápis A-D" sheetId="18" r:id="rId11"/>
    <sheet name="zápis E-H" sheetId="20" r:id="rId12"/>
    <sheet name="zápis I-L" sheetId="22" r:id="rId13"/>
    <sheet name="zápis M-P" sheetId="24" r:id="rId14"/>
    <sheet name="zápis tisk A-D" sheetId="19" r:id="rId15"/>
    <sheet name="zápis tisk E-H" sheetId="21" r:id="rId16"/>
    <sheet name="zápis tisk I-L" sheetId="23" r:id="rId17"/>
    <sheet name="zápis tisk M-P" sheetId="25" r:id="rId18"/>
    <sheet name="zápis" sheetId="10" r:id="rId19"/>
    <sheet name="zápis tisk" sheetId="11" r:id="rId20"/>
    <sheet name="pavouk 4-hra" sheetId="14" r:id="rId21"/>
    <sheet name="zap_pav_4" sheetId="15" r:id="rId22"/>
    <sheet name="6x1-2" sheetId="16" r:id="rId23"/>
    <sheet name="6x3-4" sheetId="17" r:id="rId24"/>
  </sheets>
  <definedNames>
    <definedName name="_xlnm.Print_Area" localSheetId="2">' pavouk A'!$A$1:$G$33</definedName>
    <definedName name="_xlnm.Print_Area" localSheetId="3">' útěcha A'!$A$1:$G$33</definedName>
    <definedName name="_xlnm.Print_Area" localSheetId="1">'4x1-16'!$A$1:$AH$168</definedName>
    <definedName name="_xlnm.Print_Area" localSheetId="22">'6x1-2'!$A$1:$AM$36</definedName>
    <definedName name="_xlnm.Print_Area" localSheetId="23">'6x3-4'!$A$1:$AM$36</definedName>
    <definedName name="_xlnm.Print_Area" localSheetId="20">'pavouk 4-hra'!$A$1:$H$17</definedName>
    <definedName name="_xlnm.Print_Area" localSheetId="4">'play-off'!$A$1:$G$65</definedName>
    <definedName name="_xlnm.Print_Area" localSheetId="0">seznam!$A$1:$E$65</definedName>
    <definedName name="_xlnm.Print_Area" localSheetId="5">útěcha!$A$1:$G$33</definedName>
    <definedName name="_xlnm.Print_Area" localSheetId="19">'zápis tisk'!$A$1:$M$20</definedName>
  </definedNames>
  <calcPr calcId="191029"/>
  <webPublishing css="0" codePage="125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2" i="2" l="1"/>
  <c r="Z31" i="2"/>
  <c r="Z30" i="2"/>
  <c r="L4" i="27" l="1"/>
  <c r="J4" i="27"/>
  <c r="C33" i="28"/>
  <c r="D9" i="29" s="1"/>
  <c r="C32" i="28"/>
  <c r="C31" i="28"/>
  <c r="B9" i="29" s="1"/>
  <c r="C30" i="28"/>
  <c r="C29" i="28"/>
  <c r="D8" i="29" s="1"/>
  <c r="C28" i="28"/>
  <c r="C27" i="28"/>
  <c r="B8" i="29" s="1"/>
  <c r="C26" i="28"/>
  <c r="C25" i="28"/>
  <c r="D7" i="29" s="1"/>
  <c r="C24" i="28"/>
  <c r="C23" i="28"/>
  <c r="B7" i="29" s="1"/>
  <c r="C22" i="28"/>
  <c r="C21" i="28"/>
  <c r="D6" i="29" s="1"/>
  <c r="C20" i="28"/>
  <c r="C19" i="28"/>
  <c r="B6" i="29" s="1"/>
  <c r="C18" i="28"/>
  <c r="C17" i="28"/>
  <c r="D5" i="29" s="1"/>
  <c r="C16" i="28"/>
  <c r="C15" i="28"/>
  <c r="B5" i="29" s="1"/>
  <c r="C14" i="28"/>
  <c r="C13" i="28"/>
  <c r="D4" i="29" s="1"/>
  <c r="C12" i="28"/>
  <c r="C11" i="28"/>
  <c r="B4" i="29" s="1"/>
  <c r="C10" i="28"/>
  <c r="C9" i="28"/>
  <c r="D3" i="29" s="1"/>
  <c r="C8" i="28"/>
  <c r="C7" i="28"/>
  <c r="B3" i="29" s="1"/>
  <c r="C6" i="28"/>
  <c r="C5" i="28"/>
  <c r="D2" i="29" s="1"/>
  <c r="C4" i="28"/>
  <c r="C3" i="28"/>
  <c r="B2" i="29" s="1"/>
  <c r="C2" i="28"/>
  <c r="C33" i="26"/>
  <c r="D9" i="27" s="1"/>
  <c r="C32" i="26"/>
  <c r="C31" i="26"/>
  <c r="B9" i="27" s="1"/>
  <c r="C30" i="26"/>
  <c r="C29" i="26"/>
  <c r="D8" i="27" s="1"/>
  <c r="C28" i="26"/>
  <c r="C27" i="26"/>
  <c r="B8" i="27" s="1"/>
  <c r="C26" i="26"/>
  <c r="C25" i="26"/>
  <c r="D7" i="27" s="1"/>
  <c r="C24" i="26"/>
  <c r="C23" i="26"/>
  <c r="B7" i="27" s="1"/>
  <c r="C22" i="26"/>
  <c r="C21" i="26"/>
  <c r="D6" i="27" s="1"/>
  <c r="C20" i="26"/>
  <c r="C19" i="26"/>
  <c r="B6" i="27" s="1"/>
  <c r="C18" i="26"/>
  <c r="C17" i="26"/>
  <c r="D5" i="27" s="1"/>
  <c r="C16" i="26"/>
  <c r="C15" i="26"/>
  <c r="B5" i="27" s="1"/>
  <c r="C14" i="26"/>
  <c r="C13" i="26"/>
  <c r="D4" i="27" s="1"/>
  <c r="C12" i="26"/>
  <c r="C11" i="26"/>
  <c r="B4" i="27" s="1"/>
  <c r="C10" i="26"/>
  <c r="C9" i="26"/>
  <c r="D3" i="27" s="1"/>
  <c r="C8" i="26"/>
  <c r="C7" i="26"/>
  <c r="B3" i="27" s="1"/>
  <c r="C6" i="26"/>
  <c r="C5" i="26"/>
  <c r="D2" i="27" s="1"/>
  <c r="C4" i="26"/>
  <c r="C3" i="26"/>
  <c r="B2" i="27" s="1"/>
  <c r="C2" i="26"/>
  <c r="Y10" i="29"/>
  <c r="W10" i="29"/>
  <c r="J9" i="29"/>
  <c r="Y8" i="29"/>
  <c r="W8" i="29"/>
  <c r="L8" i="29"/>
  <c r="J8" i="29"/>
  <c r="Y7" i="29"/>
  <c r="F11" i="28" s="1"/>
  <c r="W7" i="29"/>
  <c r="L7" i="29"/>
  <c r="J7" i="29"/>
  <c r="L6" i="29"/>
  <c r="Y5" i="29"/>
  <c r="W5" i="29"/>
  <c r="E31" i="28" s="1"/>
  <c r="J5" i="29"/>
  <c r="Y4" i="29"/>
  <c r="W4" i="29"/>
  <c r="L4" i="29"/>
  <c r="J4" i="29"/>
  <c r="Y3" i="29"/>
  <c r="W3" i="29"/>
  <c r="L3" i="29"/>
  <c r="J3" i="29"/>
  <c r="Y2" i="29"/>
  <c r="W2" i="29"/>
  <c r="L2" i="29"/>
  <c r="Y10" i="27"/>
  <c r="W10" i="27"/>
  <c r="J9" i="27"/>
  <c r="Y8" i="27"/>
  <c r="W8" i="27"/>
  <c r="L8" i="27"/>
  <c r="J8" i="27"/>
  <c r="Y7" i="27"/>
  <c r="W7" i="27"/>
  <c r="L7" i="27"/>
  <c r="J7" i="27"/>
  <c r="D25" i="26" s="1"/>
  <c r="L6" i="27"/>
  <c r="Y5" i="27"/>
  <c r="W5" i="27"/>
  <c r="J5" i="27"/>
  <c r="Y4" i="27"/>
  <c r="W4" i="27"/>
  <c r="E23" i="26" s="1"/>
  <c r="Y3" i="27"/>
  <c r="W3" i="27"/>
  <c r="L3" i="27"/>
  <c r="J3" i="27"/>
  <c r="Y2" i="27"/>
  <c r="W2" i="27"/>
  <c r="L2" i="27"/>
  <c r="E7" i="28" l="1"/>
  <c r="D13" i="28"/>
  <c r="D9" i="26"/>
  <c r="D20" i="26"/>
  <c r="O4" i="27" s="1"/>
  <c r="G19" i="28"/>
  <c r="F27" i="26"/>
  <c r="F27" i="28"/>
  <c r="F11" i="26"/>
  <c r="E23" i="28"/>
  <c r="E15" i="28"/>
  <c r="E7" i="26"/>
  <c r="D29" i="28"/>
  <c r="D25" i="28"/>
  <c r="D13" i="26"/>
  <c r="D32" i="28"/>
  <c r="Q5" i="29" s="1"/>
  <c r="D12" i="26"/>
  <c r="O3" i="27" s="1"/>
  <c r="E14" i="26" s="1"/>
  <c r="Q7" i="27" s="1"/>
  <c r="D32" i="26"/>
  <c r="Q5" i="27" s="1"/>
  <c r="D24" i="26"/>
  <c r="Q4" i="27" s="1"/>
  <c r="E22" i="26" s="1"/>
  <c r="O8" i="27" s="1"/>
  <c r="D16" i="26"/>
  <c r="Q3" i="27" s="1"/>
  <c r="D8" i="26"/>
  <c r="Q2" i="27" s="1"/>
  <c r="D29" i="26"/>
  <c r="G19" i="26"/>
  <c r="D12" i="28"/>
  <c r="O3" i="29" s="1"/>
  <c r="D9" i="28"/>
  <c r="D20" i="28"/>
  <c r="O4" i="29" s="1"/>
  <c r="D24" i="28"/>
  <c r="Q4" i="29" s="1"/>
  <c r="E22" i="28" s="1"/>
  <c r="O8" i="29" s="1"/>
  <c r="D16" i="28"/>
  <c r="Q3" i="29" s="1"/>
  <c r="E14" i="28"/>
  <c r="Q7" i="29" s="1"/>
  <c r="D4" i="26"/>
  <c r="O2" i="27" s="1"/>
  <c r="E6" i="26" s="1"/>
  <c r="O7" i="27" s="1"/>
  <c r="F10" i="26" s="1"/>
  <c r="O10" i="27" s="1"/>
  <c r="G18" i="26" s="1"/>
  <c r="H3" i="26"/>
  <c r="D28" i="28"/>
  <c r="O5" i="29" s="1"/>
  <c r="E30" i="26"/>
  <c r="Q8" i="27" s="1"/>
  <c r="D4" i="28"/>
  <c r="O2" i="29" s="1"/>
  <c r="E6" i="28" s="1"/>
  <c r="O7" i="29" s="1"/>
  <c r="H3" i="28"/>
  <c r="E31" i="26"/>
  <c r="F26" i="26"/>
  <c r="Q10" i="27" s="1"/>
  <c r="E15" i="26"/>
  <c r="D8" i="28"/>
  <c r="Q2" i="29" s="1"/>
  <c r="D28" i="26"/>
  <c r="O5" i="27" s="1"/>
  <c r="F10" i="28"/>
  <c r="O10" i="29" s="1"/>
  <c r="G18" i="28" s="1"/>
  <c r="E30" i="28" l="1"/>
  <c r="Q8" i="29" s="1"/>
  <c r="F26" i="28" s="1"/>
  <c r="Q10" i="29" s="1"/>
  <c r="AE8" i="2"/>
  <c r="A3" i="11" l="1"/>
  <c r="D3" i="11"/>
  <c r="H3" i="11"/>
  <c r="K3" i="11"/>
  <c r="A10" i="11"/>
  <c r="D10" i="11"/>
  <c r="H10" i="11"/>
  <c r="K10" i="11"/>
  <c r="A17" i="11"/>
  <c r="D17" i="11"/>
  <c r="H17" i="11"/>
  <c r="K17" i="11"/>
  <c r="M79" i="25"/>
  <c r="L79" i="25"/>
  <c r="K79" i="25"/>
  <c r="H79" i="25"/>
  <c r="F79" i="25"/>
  <c r="E79" i="25"/>
  <c r="D79" i="25"/>
  <c r="A79" i="25"/>
  <c r="H78" i="25"/>
  <c r="A78" i="25"/>
  <c r="M72" i="25"/>
  <c r="L72" i="25"/>
  <c r="K72" i="25"/>
  <c r="H72" i="25"/>
  <c r="F72" i="25"/>
  <c r="E72" i="25"/>
  <c r="D72" i="25"/>
  <c r="A72" i="25"/>
  <c r="H71" i="25"/>
  <c r="A71" i="25"/>
  <c r="M65" i="25"/>
  <c r="L65" i="25"/>
  <c r="K65" i="25"/>
  <c r="H65" i="25"/>
  <c r="F65" i="25"/>
  <c r="E65" i="25"/>
  <c r="D65" i="25"/>
  <c r="A65" i="25"/>
  <c r="H64" i="25"/>
  <c r="A64" i="25"/>
  <c r="M58" i="25"/>
  <c r="L58" i="25"/>
  <c r="K58" i="25"/>
  <c r="H58" i="25"/>
  <c r="F58" i="25"/>
  <c r="E58" i="25"/>
  <c r="D58" i="25"/>
  <c r="A58" i="25"/>
  <c r="H57" i="25"/>
  <c r="A57" i="25"/>
  <c r="M51" i="25"/>
  <c r="L51" i="25"/>
  <c r="K51" i="25"/>
  <c r="H51" i="25"/>
  <c r="F51" i="25"/>
  <c r="E51" i="25"/>
  <c r="D51" i="25"/>
  <c r="A51" i="25"/>
  <c r="H50" i="25"/>
  <c r="A50" i="25"/>
  <c r="M44" i="25"/>
  <c r="L44" i="25"/>
  <c r="K44" i="25"/>
  <c r="H44" i="25"/>
  <c r="F44" i="25"/>
  <c r="E44" i="25"/>
  <c r="D44" i="25"/>
  <c r="A44" i="25"/>
  <c r="H43" i="25"/>
  <c r="A43" i="25"/>
  <c r="M37" i="25"/>
  <c r="L37" i="25"/>
  <c r="K37" i="25"/>
  <c r="H37" i="25"/>
  <c r="F37" i="25"/>
  <c r="E37" i="25"/>
  <c r="D37" i="25"/>
  <c r="A37" i="25"/>
  <c r="H36" i="25"/>
  <c r="A36" i="25"/>
  <c r="M30" i="25"/>
  <c r="L30" i="25"/>
  <c r="K30" i="25"/>
  <c r="H30" i="25"/>
  <c r="F30" i="25"/>
  <c r="E30" i="25"/>
  <c r="D30" i="25"/>
  <c r="A30" i="25"/>
  <c r="H29" i="25"/>
  <c r="A29" i="25"/>
  <c r="M23" i="25"/>
  <c r="L23" i="25"/>
  <c r="K23" i="25"/>
  <c r="H23" i="25"/>
  <c r="F23" i="25"/>
  <c r="E23" i="25"/>
  <c r="D23" i="25"/>
  <c r="A23" i="25"/>
  <c r="H22" i="25"/>
  <c r="A22" i="25"/>
  <c r="M16" i="25"/>
  <c r="L16" i="25"/>
  <c r="K16" i="25"/>
  <c r="H16" i="25"/>
  <c r="F16" i="25"/>
  <c r="E16" i="25"/>
  <c r="D16" i="25"/>
  <c r="A16" i="25"/>
  <c r="H15" i="25"/>
  <c r="A15" i="25"/>
  <c r="M9" i="25"/>
  <c r="L9" i="25"/>
  <c r="K9" i="25"/>
  <c r="H9" i="25"/>
  <c r="F9" i="25"/>
  <c r="E9" i="25"/>
  <c r="D9" i="25"/>
  <c r="A9" i="25"/>
  <c r="H8" i="25"/>
  <c r="A8" i="25"/>
  <c r="M2" i="25"/>
  <c r="L2" i="25"/>
  <c r="K2" i="25"/>
  <c r="H2" i="25"/>
  <c r="F2" i="25"/>
  <c r="E2" i="25"/>
  <c r="D2" i="25"/>
  <c r="A2" i="25"/>
  <c r="H1" i="25"/>
  <c r="A1" i="25"/>
  <c r="M79" i="23"/>
  <c r="L79" i="23"/>
  <c r="K79" i="23"/>
  <c r="H79" i="23"/>
  <c r="F79" i="23"/>
  <c r="E79" i="23"/>
  <c r="D79" i="23"/>
  <c r="A79" i="23"/>
  <c r="H78" i="23"/>
  <c r="A78" i="23"/>
  <c r="M72" i="23"/>
  <c r="L72" i="23"/>
  <c r="K72" i="23"/>
  <c r="H72" i="23"/>
  <c r="F72" i="23"/>
  <c r="E72" i="23"/>
  <c r="D72" i="23"/>
  <c r="A72" i="23"/>
  <c r="H71" i="23"/>
  <c r="A71" i="23"/>
  <c r="M65" i="23"/>
  <c r="L65" i="23"/>
  <c r="K65" i="23"/>
  <c r="H65" i="23"/>
  <c r="F65" i="23"/>
  <c r="E65" i="23"/>
  <c r="D65" i="23"/>
  <c r="A65" i="23"/>
  <c r="H64" i="23"/>
  <c r="A64" i="23"/>
  <c r="M58" i="23"/>
  <c r="L58" i="23"/>
  <c r="K58" i="23"/>
  <c r="H58" i="23"/>
  <c r="F58" i="23"/>
  <c r="E58" i="23"/>
  <c r="D58" i="23"/>
  <c r="A58" i="23"/>
  <c r="H57" i="23"/>
  <c r="A57" i="23"/>
  <c r="M51" i="23"/>
  <c r="L51" i="23"/>
  <c r="K51" i="23"/>
  <c r="H51" i="23"/>
  <c r="F51" i="23"/>
  <c r="E51" i="23"/>
  <c r="D51" i="23"/>
  <c r="A51" i="23"/>
  <c r="H50" i="23"/>
  <c r="A50" i="23"/>
  <c r="M44" i="23"/>
  <c r="L44" i="23"/>
  <c r="K44" i="23"/>
  <c r="H44" i="23"/>
  <c r="F44" i="23"/>
  <c r="E44" i="23"/>
  <c r="D44" i="23"/>
  <c r="A44" i="23"/>
  <c r="H43" i="23"/>
  <c r="A43" i="23"/>
  <c r="M37" i="23"/>
  <c r="L37" i="23"/>
  <c r="K37" i="23"/>
  <c r="H37" i="23"/>
  <c r="F37" i="23"/>
  <c r="E37" i="23"/>
  <c r="D37" i="23"/>
  <c r="A37" i="23"/>
  <c r="H36" i="23"/>
  <c r="A36" i="23"/>
  <c r="M30" i="23"/>
  <c r="L30" i="23"/>
  <c r="K30" i="23"/>
  <c r="H30" i="23"/>
  <c r="F30" i="23"/>
  <c r="E30" i="23"/>
  <c r="D30" i="23"/>
  <c r="A30" i="23"/>
  <c r="H29" i="23"/>
  <c r="A29" i="23"/>
  <c r="M23" i="23"/>
  <c r="L23" i="23"/>
  <c r="K23" i="23"/>
  <c r="H23" i="23"/>
  <c r="F23" i="23"/>
  <c r="E23" i="23"/>
  <c r="D23" i="23"/>
  <c r="A23" i="23"/>
  <c r="H22" i="23"/>
  <c r="A22" i="23"/>
  <c r="M16" i="23"/>
  <c r="L16" i="23"/>
  <c r="K16" i="23"/>
  <c r="H16" i="23"/>
  <c r="F16" i="23"/>
  <c r="E16" i="23"/>
  <c r="D16" i="23"/>
  <c r="A16" i="23"/>
  <c r="H15" i="23"/>
  <c r="A15" i="23"/>
  <c r="M9" i="23"/>
  <c r="L9" i="23"/>
  <c r="K9" i="23"/>
  <c r="H9" i="23"/>
  <c r="F9" i="23"/>
  <c r="E9" i="23"/>
  <c r="D9" i="23"/>
  <c r="A9" i="23"/>
  <c r="H8" i="23"/>
  <c r="A8" i="23"/>
  <c r="M2" i="23"/>
  <c r="L2" i="23"/>
  <c r="K2" i="23"/>
  <c r="H2" i="23"/>
  <c r="F2" i="23"/>
  <c r="E2" i="23"/>
  <c r="D2" i="23"/>
  <c r="A2" i="23"/>
  <c r="H1" i="23"/>
  <c r="A1" i="23"/>
  <c r="M79" i="21"/>
  <c r="L79" i="21"/>
  <c r="K79" i="21"/>
  <c r="H79" i="21"/>
  <c r="F79" i="21"/>
  <c r="E79" i="21"/>
  <c r="D79" i="21"/>
  <c r="A79" i="21"/>
  <c r="H78" i="21"/>
  <c r="A78" i="21"/>
  <c r="M72" i="21"/>
  <c r="L72" i="21"/>
  <c r="K72" i="21"/>
  <c r="H72" i="21"/>
  <c r="F72" i="21"/>
  <c r="E72" i="21"/>
  <c r="D72" i="21"/>
  <c r="A72" i="21"/>
  <c r="H71" i="21"/>
  <c r="A71" i="21"/>
  <c r="M65" i="21"/>
  <c r="L65" i="21"/>
  <c r="K65" i="21"/>
  <c r="H65" i="21"/>
  <c r="F65" i="21"/>
  <c r="E65" i="21"/>
  <c r="D65" i="21"/>
  <c r="A65" i="21"/>
  <c r="H64" i="21"/>
  <c r="A64" i="21"/>
  <c r="M58" i="21"/>
  <c r="L58" i="21"/>
  <c r="K58" i="21"/>
  <c r="H58" i="21"/>
  <c r="F58" i="21"/>
  <c r="E58" i="21"/>
  <c r="D58" i="21"/>
  <c r="A58" i="21"/>
  <c r="H57" i="21"/>
  <c r="A57" i="21"/>
  <c r="M51" i="21"/>
  <c r="L51" i="21"/>
  <c r="K51" i="21"/>
  <c r="H51" i="21"/>
  <c r="F51" i="21"/>
  <c r="E51" i="21"/>
  <c r="D51" i="21"/>
  <c r="A51" i="21"/>
  <c r="H50" i="21"/>
  <c r="A50" i="21"/>
  <c r="M44" i="21"/>
  <c r="L44" i="21"/>
  <c r="K44" i="21"/>
  <c r="H44" i="21"/>
  <c r="F44" i="21"/>
  <c r="E44" i="21"/>
  <c r="D44" i="21"/>
  <c r="A44" i="21"/>
  <c r="H43" i="21"/>
  <c r="A43" i="21"/>
  <c r="M37" i="21"/>
  <c r="L37" i="21"/>
  <c r="K37" i="21"/>
  <c r="H37" i="21"/>
  <c r="F37" i="21"/>
  <c r="E37" i="21"/>
  <c r="D37" i="21"/>
  <c r="A37" i="21"/>
  <c r="H36" i="21"/>
  <c r="A36" i="21"/>
  <c r="M30" i="21"/>
  <c r="L30" i="21"/>
  <c r="K30" i="21"/>
  <c r="H30" i="21"/>
  <c r="F30" i="21"/>
  <c r="E30" i="21"/>
  <c r="D30" i="21"/>
  <c r="A30" i="21"/>
  <c r="H29" i="21"/>
  <c r="A29" i="21"/>
  <c r="M23" i="21"/>
  <c r="L23" i="21"/>
  <c r="K23" i="21"/>
  <c r="H23" i="21"/>
  <c r="F23" i="21"/>
  <c r="E23" i="21"/>
  <c r="D23" i="21"/>
  <c r="A23" i="21"/>
  <c r="H22" i="21"/>
  <c r="A22" i="21"/>
  <c r="M16" i="21"/>
  <c r="L16" i="21"/>
  <c r="K16" i="21"/>
  <c r="H16" i="21"/>
  <c r="F16" i="21"/>
  <c r="E16" i="21"/>
  <c r="D16" i="21"/>
  <c r="A16" i="21"/>
  <c r="H15" i="21"/>
  <c r="A15" i="21"/>
  <c r="M9" i="21"/>
  <c r="L9" i="21"/>
  <c r="K9" i="21"/>
  <c r="H9" i="21"/>
  <c r="F9" i="21"/>
  <c r="E9" i="21"/>
  <c r="D9" i="21"/>
  <c r="A9" i="21"/>
  <c r="H8" i="21"/>
  <c r="A8" i="21"/>
  <c r="M2" i="21"/>
  <c r="L2" i="21"/>
  <c r="K2" i="21"/>
  <c r="H2" i="21"/>
  <c r="F2" i="21"/>
  <c r="E2" i="21"/>
  <c r="D2" i="21"/>
  <c r="A2" i="21"/>
  <c r="H1" i="21"/>
  <c r="A1" i="21"/>
  <c r="M79" i="19"/>
  <c r="L79" i="19"/>
  <c r="K79" i="19"/>
  <c r="H79" i="19"/>
  <c r="F79" i="19"/>
  <c r="E79" i="19"/>
  <c r="D79" i="19"/>
  <c r="A79" i="19"/>
  <c r="H78" i="19"/>
  <c r="A78" i="19"/>
  <c r="M72" i="19"/>
  <c r="L72" i="19"/>
  <c r="K72" i="19"/>
  <c r="H72" i="19"/>
  <c r="F72" i="19"/>
  <c r="E72" i="19"/>
  <c r="D72" i="19"/>
  <c r="A72" i="19"/>
  <c r="H71" i="19"/>
  <c r="A71" i="19"/>
  <c r="M65" i="19"/>
  <c r="L65" i="19"/>
  <c r="K65" i="19"/>
  <c r="H65" i="19"/>
  <c r="F65" i="19"/>
  <c r="E65" i="19"/>
  <c r="D65" i="19"/>
  <c r="A65" i="19"/>
  <c r="H64" i="19"/>
  <c r="A64" i="19"/>
  <c r="M58" i="19"/>
  <c r="L58" i="19"/>
  <c r="K58" i="19"/>
  <c r="H58" i="19"/>
  <c r="F58" i="19"/>
  <c r="E58" i="19"/>
  <c r="D58" i="19"/>
  <c r="A58" i="19"/>
  <c r="H57" i="19"/>
  <c r="A57" i="19"/>
  <c r="M51" i="19"/>
  <c r="L51" i="19"/>
  <c r="K51" i="19"/>
  <c r="H51" i="19"/>
  <c r="F51" i="19"/>
  <c r="E51" i="19"/>
  <c r="D51" i="19"/>
  <c r="A51" i="19"/>
  <c r="H50" i="19"/>
  <c r="A50" i="19"/>
  <c r="M44" i="19"/>
  <c r="L44" i="19"/>
  <c r="K44" i="19"/>
  <c r="H44" i="19"/>
  <c r="F44" i="19"/>
  <c r="E44" i="19"/>
  <c r="D44" i="19"/>
  <c r="A44" i="19"/>
  <c r="H43" i="19"/>
  <c r="A43" i="19"/>
  <c r="M37" i="19"/>
  <c r="L37" i="19"/>
  <c r="K37" i="19"/>
  <c r="H37" i="19"/>
  <c r="F37" i="19"/>
  <c r="E37" i="19"/>
  <c r="D37" i="19"/>
  <c r="A37" i="19"/>
  <c r="H36" i="19"/>
  <c r="A36" i="19"/>
  <c r="M30" i="19"/>
  <c r="L30" i="19"/>
  <c r="K30" i="19"/>
  <c r="H30" i="19"/>
  <c r="F30" i="19"/>
  <c r="E30" i="19"/>
  <c r="D30" i="19"/>
  <c r="A30" i="19"/>
  <c r="H29" i="19"/>
  <c r="A29" i="19"/>
  <c r="M23" i="19"/>
  <c r="L23" i="19"/>
  <c r="K23" i="19"/>
  <c r="H23" i="19"/>
  <c r="F23" i="19"/>
  <c r="E23" i="19"/>
  <c r="D23" i="19"/>
  <c r="A23" i="19"/>
  <c r="H22" i="19"/>
  <c r="A22" i="19"/>
  <c r="M16" i="19"/>
  <c r="L16" i="19"/>
  <c r="K16" i="19"/>
  <c r="H16" i="19"/>
  <c r="F16" i="19"/>
  <c r="E16" i="19"/>
  <c r="D16" i="19"/>
  <c r="A16" i="19"/>
  <c r="H15" i="19"/>
  <c r="A15" i="19"/>
  <c r="M9" i="19"/>
  <c r="L9" i="19"/>
  <c r="K9" i="19"/>
  <c r="H9" i="19"/>
  <c r="F9" i="19"/>
  <c r="E9" i="19"/>
  <c r="D9" i="19"/>
  <c r="A9" i="19"/>
  <c r="H8" i="19"/>
  <c r="A8" i="19"/>
  <c r="M2" i="19"/>
  <c r="L2" i="19"/>
  <c r="K2" i="19"/>
  <c r="H2" i="19"/>
  <c r="F2" i="19"/>
  <c r="E2" i="19"/>
  <c r="D2" i="19"/>
  <c r="A2" i="19"/>
  <c r="H1" i="19"/>
  <c r="A1" i="19"/>
  <c r="L16" i="11"/>
  <c r="L9" i="11"/>
  <c r="L2" i="11"/>
  <c r="E16" i="11"/>
  <c r="E9" i="11"/>
  <c r="E2" i="11"/>
  <c r="C1" i="14"/>
  <c r="B1" i="12"/>
  <c r="B1" i="4"/>
  <c r="C1" i="17"/>
  <c r="C1" i="16"/>
  <c r="B1" i="2"/>
  <c r="B43" i="2" s="1"/>
  <c r="A2" i="11"/>
  <c r="C65" i="4"/>
  <c r="D17" i="6" s="1"/>
  <c r="C64" i="4"/>
  <c r="C63" i="4"/>
  <c r="B17" i="6" s="1"/>
  <c r="C62" i="4"/>
  <c r="C61" i="4"/>
  <c r="D16" i="6" s="1"/>
  <c r="C60" i="4"/>
  <c r="C59" i="4"/>
  <c r="B16" i="6" s="1"/>
  <c r="C58" i="4"/>
  <c r="C57" i="4"/>
  <c r="D15" i="6" s="1"/>
  <c r="C56" i="4"/>
  <c r="C55" i="4"/>
  <c r="B15" i="6" s="1"/>
  <c r="C54" i="4"/>
  <c r="C53" i="4"/>
  <c r="D14" i="6" s="1"/>
  <c r="C52" i="4"/>
  <c r="C51" i="4"/>
  <c r="B14" i="6" s="1"/>
  <c r="C50" i="4"/>
  <c r="C49" i="4"/>
  <c r="D13" i="6" s="1"/>
  <c r="C48" i="4"/>
  <c r="C47" i="4"/>
  <c r="B13" i="6" s="1"/>
  <c r="C46" i="4"/>
  <c r="C45" i="4"/>
  <c r="D12" i="6" s="1"/>
  <c r="C44" i="4"/>
  <c r="C43" i="4"/>
  <c r="B12" i="6" s="1"/>
  <c r="C42" i="4"/>
  <c r="C41" i="4"/>
  <c r="D11" i="6" s="1"/>
  <c r="C40" i="4"/>
  <c r="C39" i="4"/>
  <c r="B11" i="6" s="1"/>
  <c r="C38" i="4"/>
  <c r="C37" i="4"/>
  <c r="D10" i="6" s="1"/>
  <c r="C36" i="4"/>
  <c r="C35" i="4"/>
  <c r="B10" i="6" s="1"/>
  <c r="C34" i="4"/>
  <c r="C33" i="4"/>
  <c r="D9" i="6" s="1"/>
  <c r="C32" i="4"/>
  <c r="C31" i="4"/>
  <c r="B9" i="6" s="1"/>
  <c r="C30" i="4"/>
  <c r="C29" i="4"/>
  <c r="D8" i="6" s="1"/>
  <c r="C28" i="4"/>
  <c r="C27" i="4"/>
  <c r="B8" i="6" s="1"/>
  <c r="C26" i="4"/>
  <c r="C25" i="4"/>
  <c r="D7" i="6" s="1"/>
  <c r="C24" i="4"/>
  <c r="C23" i="4"/>
  <c r="B7" i="6" s="1"/>
  <c r="C22" i="4"/>
  <c r="C21" i="4"/>
  <c r="D6" i="6" s="1"/>
  <c r="C20" i="4"/>
  <c r="C19" i="4"/>
  <c r="B6" i="6" s="1"/>
  <c r="C18" i="4"/>
  <c r="C17" i="4"/>
  <c r="D5" i="6" s="1"/>
  <c r="C16" i="4"/>
  <c r="C15" i="4"/>
  <c r="B5" i="6" s="1"/>
  <c r="C14" i="4"/>
  <c r="C13" i="4"/>
  <c r="D4" i="6" s="1"/>
  <c r="C12" i="4"/>
  <c r="C11" i="4"/>
  <c r="B4" i="6" s="1"/>
  <c r="C10" i="4"/>
  <c r="C9" i="4"/>
  <c r="D3" i="6" s="1"/>
  <c r="C8" i="4"/>
  <c r="C7" i="4"/>
  <c r="B3" i="6" s="1"/>
  <c r="C6" i="4"/>
  <c r="C5" i="4"/>
  <c r="D2" i="6" s="1"/>
  <c r="C4" i="4"/>
  <c r="C3" i="4"/>
  <c r="B2" i="6" s="1"/>
  <c r="C2" i="4"/>
  <c r="D29" i="16"/>
  <c r="D28" i="16"/>
  <c r="AE22" i="16" s="1"/>
  <c r="D27" i="16"/>
  <c r="D26" i="16"/>
  <c r="AC35" i="16" s="1"/>
  <c r="D25" i="16"/>
  <c r="D24" i="16"/>
  <c r="AC21" i="16" s="1"/>
  <c r="D23" i="16"/>
  <c r="D22" i="16"/>
  <c r="AC20" i="16" s="1"/>
  <c r="D21" i="16"/>
  <c r="D20" i="16"/>
  <c r="AE36" i="16" s="1"/>
  <c r="D19" i="16"/>
  <c r="D15" i="16"/>
  <c r="AE31" i="16" s="1"/>
  <c r="D14" i="16"/>
  <c r="D13" i="16"/>
  <c r="AE24" i="16" s="1"/>
  <c r="D12" i="16"/>
  <c r="D11" i="16"/>
  <c r="AC19" i="16" s="1"/>
  <c r="D10" i="16"/>
  <c r="D9" i="16"/>
  <c r="AE26" i="16" s="1"/>
  <c r="D8" i="16"/>
  <c r="D7" i="16"/>
  <c r="AC17" i="16" s="1"/>
  <c r="D6" i="16"/>
  <c r="D5" i="16"/>
  <c r="AC3" i="16" s="1"/>
  <c r="D4" i="16"/>
  <c r="C6" i="10"/>
  <c r="AQ36" i="17"/>
  <c r="AP36" i="17"/>
  <c r="AM36" i="17"/>
  <c r="Q19" i="17" s="1"/>
  <c r="AK36" i="17"/>
  <c r="E27" i="17"/>
  <c r="AQ35" i="17"/>
  <c r="AP35" i="17"/>
  <c r="AM35" i="17"/>
  <c r="J25" i="17" s="1"/>
  <c r="AK35" i="17"/>
  <c r="H25" i="17" s="1"/>
  <c r="AQ34" i="17"/>
  <c r="AP34" i="17"/>
  <c r="AM34" i="17"/>
  <c r="V23" i="17" s="1"/>
  <c r="AK34" i="17"/>
  <c r="T23" i="17" s="1"/>
  <c r="AQ33" i="17"/>
  <c r="AP33" i="17"/>
  <c r="AM33" i="17"/>
  <c r="G12" i="17" s="1"/>
  <c r="AK33" i="17"/>
  <c r="E12" i="17" s="1"/>
  <c r="AQ32" i="17"/>
  <c r="AP32" i="17"/>
  <c r="AM32" i="17"/>
  <c r="N6" i="17" s="1"/>
  <c r="AK32" i="17"/>
  <c r="H10" i="17" s="1"/>
  <c r="AQ31" i="17"/>
  <c r="AP31" i="17"/>
  <c r="AM31" i="17"/>
  <c r="V8" i="17" s="1"/>
  <c r="AK31" i="17"/>
  <c r="T8" i="17" s="1"/>
  <c r="D30" i="17"/>
  <c r="AE34" i="17" s="1"/>
  <c r="AQ29" i="17"/>
  <c r="AP29" i="17"/>
  <c r="AM29" i="17"/>
  <c r="H23" i="17"/>
  <c r="AK29" i="17"/>
  <c r="J23" i="17" s="1"/>
  <c r="D29" i="17"/>
  <c r="AQ28" i="17"/>
  <c r="AP28" i="17"/>
  <c r="AM28" i="17"/>
  <c r="E25" i="17" s="1"/>
  <c r="AK28" i="17"/>
  <c r="N19" i="17" s="1"/>
  <c r="D28" i="17"/>
  <c r="AE7" i="17" s="1"/>
  <c r="AQ27" i="17"/>
  <c r="AP27" i="17"/>
  <c r="AM27" i="17"/>
  <c r="S29" i="17" s="1"/>
  <c r="AK27" i="17"/>
  <c r="Q29" i="17" s="1"/>
  <c r="D27" i="17"/>
  <c r="AQ26" i="17"/>
  <c r="AP26" i="17"/>
  <c r="AM26" i="17"/>
  <c r="H8" i="17" s="1"/>
  <c r="AK26" i="17"/>
  <c r="K6" i="17" s="1"/>
  <c r="D26" i="17"/>
  <c r="AE28" i="17" s="1"/>
  <c r="AQ25" i="17"/>
  <c r="AP25" i="17"/>
  <c r="AM25" i="17"/>
  <c r="P4" i="17" s="1"/>
  <c r="E10" i="17"/>
  <c r="AK25" i="17"/>
  <c r="G10" i="17" s="1"/>
  <c r="D25" i="17"/>
  <c r="AQ24" i="17"/>
  <c r="AP24" i="17"/>
  <c r="AM24" i="17"/>
  <c r="S14" i="17" s="1"/>
  <c r="AK24" i="17"/>
  <c r="Q14" i="17" s="1"/>
  <c r="D24" i="17"/>
  <c r="AE29" i="17" s="1"/>
  <c r="D23" i="17"/>
  <c r="AQ22" i="17"/>
  <c r="AP22" i="17"/>
  <c r="AM22" i="17"/>
  <c r="N27" i="17" s="1"/>
  <c r="AK22" i="17"/>
  <c r="P27" i="17" s="1"/>
  <c r="D22" i="17"/>
  <c r="AE35" i="17" s="1"/>
  <c r="AQ21" i="17"/>
  <c r="AP21" i="17"/>
  <c r="AM21" i="17"/>
  <c r="K19" i="17" s="1"/>
  <c r="AK21" i="17"/>
  <c r="E23" i="17" s="1"/>
  <c r="D21" i="17"/>
  <c r="AQ20" i="17"/>
  <c r="AP20" i="17"/>
  <c r="AM20" i="17"/>
  <c r="H29" i="17" s="1"/>
  <c r="AK20" i="17"/>
  <c r="T21" i="17" s="1"/>
  <c r="D20" i="17"/>
  <c r="AE36" i="17" s="1"/>
  <c r="AQ19" i="17"/>
  <c r="AP19" i="17"/>
  <c r="AM19" i="17"/>
  <c r="N12" i="17" s="1"/>
  <c r="AK19" i="17"/>
  <c r="P12" i="17" s="1"/>
  <c r="D19" i="17"/>
  <c r="AQ18" i="17"/>
  <c r="AP18" i="17"/>
  <c r="AM18" i="17"/>
  <c r="K4" i="17" s="1"/>
  <c r="AK18" i="17"/>
  <c r="M4" i="17" s="1"/>
  <c r="AQ17" i="17"/>
  <c r="AP17" i="17"/>
  <c r="AM17" i="17"/>
  <c r="V6" i="17" s="1"/>
  <c r="AK17" i="17"/>
  <c r="T6" i="17" s="1"/>
  <c r="AQ15" i="17"/>
  <c r="AP15" i="17"/>
  <c r="AM15" i="17"/>
  <c r="E21" i="17" s="1"/>
  <c r="AK15" i="17"/>
  <c r="G21" i="17" s="1"/>
  <c r="D15" i="17"/>
  <c r="AE31" i="17" s="1"/>
  <c r="AQ14" i="17"/>
  <c r="AP14" i="17"/>
  <c r="AM14" i="17"/>
  <c r="M27" i="17" s="1"/>
  <c r="AK14" i="17"/>
  <c r="K27" i="17" s="1"/>
  <c r="D14" i="17"/>
  <c r="AQ13" i="17"/>
  <c r="AP13" i="17"/>
  <c r="AM13" i="17"/>
  <c r="T25" i="17" s="1"/>
  <c r="AK13" i="17"/>
  <c r="N29" i="17" s="1"/>
  <c r="D13" i="17"/>
  <c r="AE24" i="17" s="1"/>
  <c r="AQ12" i="17"/>
  <c r="AP12" i="17"/>
  <c r="AM12" i="17"/>
  <c r="J4" i="17" s="1"/>
  <c r="AK12" i="17"/>
  <c r="H4" i="17" s="1"/>
  <c r="D12" i="17"/>
  <c r="AQ11" i="17"/>
  <c r="AP11" i="17"/>
  <c r="AM11" i="17"/>
  <c r="M12" i="17" s="1"/>
  <c r="AK11" i="17"/>
  <c r="S8" i="17" s="1"/>
  <c r="D11" i="17"/>
  <c r="AE10" i="17" s="1"/>
  <c r="AQ10" i="17"/>
  <c r="AP10" i="17"/>
  <c r="AM10" i="17"/>
  <c r="P14" i="17" s="1"/>
  <c r="AK10" i="17"/>
  <c r="N14" i="17" s="1"/>
  <c r="J10" i="17"/>
  <c r="D10" i="17"/>
  <c r="D9" i="17"/>
  <c r="AE11" i="17" s="1"/>
  <c r="AQ8" i="17"/>
  <c r="AP8" i="17"/>
  <c r="AM8" i="17"/>
  <c r="P23" i="17" s="1"/>
  <c r="AK8" i="17"/>
  <c r="N23" i="17" s="1"/>
  <c r="D8" i="17"/>
  <c r="AQ7" i="17"/>
  <c r="AP7" i="17"/>
  <c r="AM7" i="17"/>
  <c r="S21" i="17" s="1"/>
  <c r="AK7" i="17"/>
  <c r="J27" i="17" s="1"/>
  <c r="D7" i="17"/>
  <c r="AE12" i="17" s="1"/>
  <c r="AQ6" i="17"/>
  <c r="AP6" i="17"/>
  <c r="AM6" i="17"/>
  <c r="E29" i="17" s="1"/>
  <c r="AK6" i="17"/>
  <c r="T19" i="17" s="1"/>
  <c r="D6" i="17"/>
  <c r="AQ5" i="17"/>
  <c r="AP5" i="17"/>
  <c r="AM5" i="17"/>
  <c r="K10" i="17" s="1"/>
  <c r="AK5" i="17"/>
  <c r="N8" i="17" s="1"/>
  <c r="D5" i="17"/>
  <c r="AC3" i="17" s="1"/>
  <c r="AQ4" i="17"/>
  <c r="AP4" i="17"/>
  <c r="AM4" i="17"/>
  <c r="S6" i="17" s="1"/>
  <c r="AK4" i="17"/>
  <c r="J12" i="17" s="1"/>
  <c r="Q6" i="17"/>
  <c r="D4" i="17"/>
  <c r="AQ3" i="17"/>
  <c r="AP3" i="17"/>
  <c r="AM3" i="17"/>
  <c r="V4" i="17" s="1"/>
  <c r="AK3" i="17"/>
  <c r="G14" i="17" s="1"/>
  <c r="H14" i="17"/>
  <c r="P6" i="17"/>
  <c r="M14" i="17"/>
  <c r="S19" i="17"/>
  <c r="P21" i="17"/>
  <c r="M6" i="17"/>
  <c r="Q4" i="17"/>
  <c r="K21" i="17"/>
  <c r="M21" i="17"/>
  <c r="V12" i="17"/>
  <c r="V27" i="17"/>
  <c r="S25" i="17"/>
  <c r="M19" i="17"/>
  <c r="P29" i="17"/>
  <c r="M10" i="17"/>
  <c r="D30" i="16"/>
  <c r="AE34" i="16" s="1"/>
  <c r="AQ36" i="16"/>
  <c r="AP36" i="16"/>
  <c r="AM36" i="16"/>
  <c r="G27" i="16" s="1"/>
  <c r="AK36" i="16"/>
  <c r="E27" i="16" s="1"/>
  <c r="AQ35" i="16"/>
  <c r="AP35" i="16"/>
  <c r="AM35" i="16"/>
  <c r="J25" i="16" s="1"/>
  <c r="AK35" i="16"/>
  <c r="H25" i="16" s="1"/>
  <c r="AQ34" i="16"/>
  <c r="AP34" i="16"/>
  <c r="AM34" i="16"/>
  <c r="K29" i="16" s="1"/>
  <c r="AK34" i="16"/>
  <c r="M29" i="16" s="1"/>
  <c r="AQ33" i="16"/>
  <c r="AP33" i="16"/>
  <c r="AM33" i="16"/>
  <c r="G12" i="16" s="1"/>
  <c r="AK33" i="16"/>
  <c r="E12" i="16" s="1"/>
  <c r="AQ32" i="16"/>
  <c r="AP32" i="16"/>
  <c r="AM32" i="16"/>
  <c r="N6" i="16" s="1"/>
  <c r="AK32" i="16"/>
  <c r="H10" i="16" s="1"/>
  <c r="AQ31" i="16"/>
  <c r="AP31" i="16"/>
  <c r="AM31" i="16"/>
  <c r="V8" i="16" s="1"/>
  <c r="AK31" i="16"/>
  <c r="M14" i="16" s="1"/>
  <c r="AQ29" i="16"/>
  <c r="AP29" i="16"/>
  <c r="AM29" i="16"/>
  <c r="M21" i="16"/>
  <c r="AK29" i="16"/>
  <c r="J23" i="16" s="1"/>
  <c r="AQ28" i="16"/>
  <c r="AP28" i="16"/>
  <c r="AM28" i="16"/>
  <c r="E25" i="16" s="1"/>
  <c r="AK28" i="16"/>
  <c r="G25" i="16" s="1"/>
  <c r="AQ27" i="16"/>
  <c r="AP27" i="16"/>
  <c r="AM27" i="16"/>
  <c r="S29" i="16" s="1"/>
  <c r="AK27" i="16"/>
  <c r="Q29" i="16" s="1"/>
  <c r="AQ26" i="16"/>
  <c r="AP26" i="16"/>
  <c r="AM26" i="16"/>
  <c r="H8" i="16" s="1"/>
  <c r="AK26" i="16"/>
  <c r="J8" i="16" s="1"/>
  <c r="AQ25" i="16"/>
  <c r="AP25" i="16"/>
  <c r="AM25" i="16"/>
  <c r="E10" i="16" s="1"/>
  <c r="AK25" i="16"/>
  <c r="N4" i="16" s="1"/>
  <c r="AQ24" i="16"/>
  <c r="AP24" i="16"/>
  <c r="AM24" i="16"/>
  <c r="S14" i="16" s="1"/>
  <c r="AK24" i="16"/>
  <c r="Q14" i="16" s="1"/>
  <c r="AQ22" i="16"/>
  <c r="AP22" i="16"/>
  <c r="AM22" i="16"/>
  <c r="N27" i="16" s="1"/>
  <c r="AK22" i="16"/>
  <c r="P27" i="16" s="1"/>
  <c r="AQ21" i="16"/>
  <c r="AP21" i="16"/>
  <c r="AM21" i="16"/>
  <c r="G23" i="16" s="1"/>
  <c r="AK21" i="16"/>
  <c r="E23" i="16" s="1"/>
  <c r="AQ20" i="16"/>
  <c r="AP20" i="16"/>
  <c r="AM20" i="16"/>
  <c r="H29" i="16" s="1"/>
  <c r="AK20" i="16"/>
  <c r="J29" i="16" s="1"/>
  <c r="AQ19" i="16"/>
  <c r="AP19" i="16"/>
  <c r="AM19" i="16"/>
  <c r="S10" i="16" s="1"/>
  <c r="AK19" i="16"/>
  <c r="P12" i="16"/>
  <c r="AQ18" i="16"/>
  <c r="AP18" i="16"/>
  <c r="AM18" i="16"/>
  <c r="G8" i="16" s="1"/>
  <c r="AK18" i="16"/>
  <c r="E8" i="16" s="1"/>
  <c r="AQ17" i="16"/>
  <c r="AP17" i="16"/>
  <c r="AM17" i="16"/>
  <c r="H14" i="16" s="1"/>
  <c r="AK17" i="16"/>
  <c r="J14" i="16" s="1"/>
  <c r="AQ15" i="16"/>
  <c r="AP15" i="16"/>
  <c r="AM15" i="16"/>
  <c r="E21" i="16" s="1"/>
  <c r="AK15" i="16"/>
  <c r="G21" i="16" s="1"/>
  <c r="AQ14" i="16"/>
  <c r="AP14" i="16"/>
  <c r="AM14" i="16"/>
  <c r="M27" i="16" s="1"/>
  <c r="AK14" i="16"/>
  <c r="K27" i="16" s="1"/>
  <c r="AQ13" i="16"/>
  <c r="AP13" i="16"/>
  <c r="AM13" i="16"/>
  <c r="P29" i="16" s="1"/>
  <c r="AK13" i="16"/>
  <c r="N29" i="16"/>
  <c r="AQ12" i="16"/>
  <c r="AP12" i="16"/>
  <c r="AM12" i="16"/>
  <c r="E6" i="16" s="1"/>
  <c r="AK12" i="16"/>
  <c r="G6" i="16" s="1"/>
  <c r="AQ11" i="16"/>
  <c r="AP11" i="16"/>
  <c r="AM11" i="16"/>
  <c r="M12" i="16" s="1"/>
  <c r="AK11" i="16"/>
  <c r="K12" i="16" s="1"/>
  <c r="AQ10" i="16"/>
  <c r="AP10" i="16"/>
  <c r="AM10" i="16"/>
  <c r="P14" i="16" s="1"/>
  <c r="AK10" i="16"/>
  <c r="N14" i="16" s="1"/>
  <c r="AQ8" i="16"/>
  <c r="AP8" i="16"/>
  <c r="AM8" i="16"/>
  <c r="K25" i="16" s="1"/>
  <c r="AK8" i="16"/>
  <c r="M25" i="16" s="1"/>
  <c r="T8" i="16"/>
  <c r="AQ7" i="16"/>
  <c r="AP7" i="16"/>
  <c r="AM7" i="16"/>
  <c r="H27" i="16" s="1"/>
  <c r="AK7" i="16"/>
  <c r="J27" i="16" s="1"/>
  <c r="AQ6" i="16"/>
  <c r="AP6" i="16"/>
  <c r="AM6" i="16"/>
  <c r="E29" i="16" s="1"/>
  <c r="AK6" i="16"/>
  <c r="G29" i="16" s="1"/>
  <c r="AQ5" i="16"/>
  <c r="AP5" i="16"/>
  <c r="AM5" i="16"/>
  <c r="K10" i="16" s="1"/>
  <c r="AK5" i="16"/>
  <c r="M10" i="16" s="1"/>
  <c r="AQ4" i="16"/>
  <c r="AP4" i="16"/>
  <c r="AM4" i="16"/>
  <c r="H12" i="16" s="1"/>
  <c r="AK4" i="16"/>
  <c r="J12" i="16" s="1"/>
  <c r="AQ3" i="16"/>
  <c r="AP3" i="16"/>
  <c r="AM3" i="16"/>
  <c r="E14" i="16" s="1"/>
  <c r="AK3" i="16"/>
  <c r="G14" i="16" s="1"/>
  <c r="D65" i="14"/>
  <c r="D64" i="14"/>
  <c r="D63" i="14"/>
  <c r="D62" i="14"/>
  <c r="D61" i="14"/>
  <c r="D60" i="14"/>
  <c r="D59" i="14"/>
  <c r="D58" i="14"/>
  <c r="D57" i="14"/>
  <c r="D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D4" i="14"/>
  <c r="D2" i="14"/>
  <c r="Y19" i="15"/>
  <c r="W19" i="15"/>
  <c r="Y17" i="15"/>
  <c r="W17" i="15"/>
  <c r="L17" i="15"/>
  <c r="E64" i="14" s="1"/>
  <c r="J17" i="15"/>
  <c r="Y16" i="15"/>
  <c r="W16" i="15"/>
  <c r="L16" i="15"/>
  <c r="J16" i="15"/>
  <c r="L15" i="15"/>
  <c r="J15" i="15"/>
  <c r="Y14" i="15"/>
  <c r="W14" i="15"/>
  <c r="L14" i="15"/>
  <c r="J14" i="15"/>
  <c r="Y13" i="15"/>
  <c r="W13" i="15"/>
  <c r="G42" i="14" s="1"/>
  <c r="L13" i="15"/>
  <c r="J13" i="15"/>
  <c r="Y12" i="15"/>
  <c r="G25" i="14" s="1"/>
  <c r="Q16" i="15" s="1"/>
  <c r="W12" i="15"/>
  <c r="L12" i="15"/>
  <c r="J12" i="15"/>
  <c r="Y11" i="15"/>
  <c r="W11" i="15"/>
  <c r="L11" i="15"/>
  <c r="J11" i="15"/>
  <c r="L10" i="15"/>
  <c r="J10" i="15"/>
  <c r="Y9" i="15"/>
  <c r="W9" i="15"/>
  <c r="L9" i="15"/>
  <c r="J9" i="15"/>
  <c r="Y8" i="15"/>
  <c r="W8" i="15"/>
  <c r="L8" i="15"/>
  <c r="E27" i="14" s="1"/>
  <c r="O5" i="15" s="1"/>
  <c r="J8" i="15"/>
  <c r="Y7" i="15"/>
  <c r="W7" i="15"/>
  <c r="L7" i="15"/>
  <c r="J7" i="15"/>
  <c r="Y6" i="15"/>
  <c r="W6" i="15"/>
  <c r="L6" i="15"/>
  <c r="J6" i="15"/>
  <c r="Y5" i="15"/>
  <c r="W5" i="15"/>
  <c r="L5" i="15"/>
  <c r="J5" i="15"/>
  <c r="Y4" i="15"/>
  <c r="W4" i="15"/>
  <c r="L4" i="15"/>
  <c r="E12" i="14" s="1"/>
  <c r="J4" i="15"/>
  <c r="Y3" i="15"/>
  <c r="W3" i="15"/>
  <c r="L3" i="15"/>
  <c r="J3" i="15"/>
  <c r="Y2" i="15"/>
  <c r="W2" i="15"/>
  <c r="L2" i="15"/>
  <c r="J2" i="15"/>
  <c r="D3" i="14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2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2" i="6"/>
  <c r="J2" i="13"/>
  <c r="L9" i="13"/>
  <c r="C33" i="12"/>
  <c r="D9" i="13" s="1"/>
  <c r="W5" i="13"/>
  <c r="Y5" i="13"/>
  <c r="C29" i="12"/>
  <c r="D8" i="13" s="1"/>
  <c r="J8" i="13"/>
  <c r="L8" i="13"/>
  <c r="W12" i="13"/>
  <c r="Y12" i="13"/>
  <c r="J7" i="13"/>
  <c r="L7" i="13"/>
  <c r="C25" i="12"/>
  <c r="D7" i="13" s="1"/>
  <c r="W4" i="13"/>
  <c r="Y4" i="13"/>
  <c r="C19" i="12"/>
  <c r="B6" i="13" s="1"/>
  <c r="J6" i="13"/>
  <c r="L6" i="13"/>
  <c r="W16" i="13"/>
  <c r="Y16" i="13"/>
  <c r="J5" i="13"/>
  <c r="L5" i="13"/>
  <c r="C17" i="12"/>
  <c r="D5" i="13" s="1"/>
  <c r="W3" i="13"/>
  <c r="Y3" i="13"/>
  <c r="J4" i="13"/>
  <c r="L4" i="13"/>
  <c r="C11" i="12"/>
  <c r="B4" i="13" s="1"/>
  <c r="W11" i="13"/>
  <c r="Y11" i="13"/>
  <c r="J3" i="13"/>
  <c r="L3" i="13"/>
  <c r="C9" i="12"/>
  <c r="D3" i="13" s="1"/>
  <c r="W2" i="13"/>
  <c r="Y2" i="13"/>
  <c r="C3" i="12"/>
  <c r="B2" i="13" s="1"/>
  <c r="M16" i="11"/>
  <c r="K16" i="11"/>
  <c r="H16" i="11"/>
  <c r="F16" i="11"/>
  <c r="D16" i="11"/>
  <c r="A16" i="11"/>
  <c r="M9" i="11"/>
  <c r="K9" i="11"/>
  <c r="H9" i="11"/>
  <c r="F9" i="11"/>
  <c r="D9" i="11"/>
  <c r="A9" i="11"/>
  <c r="M2" i="11"/>
  <c r="K2" i="11"/>
  <c r="H2" i="11"/>
  <c r="F2" i="11"/>
  <c r="D2" i="11"/>
  <c r="E5" i="10"/>
  <c r="E6" i="10"/>
  <c r="E7" i="10"/>
  <c r="E8" i="10"/>
  <c r="E9" i="10"/>
  <c r="E4" i="10"/>
  <c r="C5" i="10"/>
  <c r="C7" i="10"/>
  <c r="C8" i="10"/>
  <c r="C9" i="10"/>
  <c r="C4" i="10"/>
  <c r="Y19" i="13"/>
  <c r="W19" i="13"/>
  <c r="Y17" i="13"/>
  <c r="W17" i="13"/>
  <c r="L17" i="13"/>
  <c r="J17" i="13"/>
  <c r="L16" i="13"/>
  <c r="J16" i="13"/>
  <c r="L15" i="13"/>
  <c r="J15" i="13"/>
  <c r="Y14" i="13"/>
  <c r="W14" i="13"/>
  <c r="L14" i="13"/>
  <c r="J14" i="13"/>
  <c r="Y13" i="13"/>
  <c r="W13" i="13"/>
  <c r="L13" i="13"/>
  <c r="J13" i="13"/>
  <c r="L12" i="13"/>
  <c r="J12" i="13"/>
  <c r="L11" i="13"/>
  <c r="J11" i="13"/>
  <c r="L10" i="13"/>
  <c r="J10" i="13"/>
  <c r="Y9" i="13"/>
  <c r="W9" i="13"/>
  <c r="J9" i="13"/>
  <c r="Y8" i="13"/>
  <c r="W8" i="13"/>
  <c r="Y7" i="13"/>
  <c r="W7" i="13"/>
  <c r="Y6" i="13"/>
  <c r="W6" i="13"/>
  <c r="L2" i="13"/>
  <c r="C65" i="12"/>
  <c r="D17" i="13" s="1"/>
  <c r="C64" i="12"/>
  <c r="C63" i="12"/>
  <c r="B17" i="13" s="1"/>
  <c r="C62" i="12"/>
  <c r="C61" i="12"/>
  <c r="D16" i="13" s="1"/>
  <c r="C60" i="12"/>
  <c r="C59" i="12"/>
  <c r="B16" i="13" s="1"/>
  <c r="C58" i="12"/>
  <c r="C57" i="12"/>
  <c r="D15" i="13" s="1"/>
  <c r="C56" i="12"/>
  <c r="C55" i="12"/>
  <c r="B15" i="13" s="1"/>
  <c r="C54" i="12"/>
  <c r="C53" i="12"/>
  <c r="D14" i="13" s="1"/>
  <c r="C52" i="12"/>
  <c r="C51" i="12"/>
  <c r="B14" i="13" s="1"/>
  <c r="C50" i="12"/>
  <c r="C49" i="12"/>
  <c r="D13" i="13" s="1"/>
  <c r="C48" i="12"/>
  <c r="C47" i="12"/>
  <c r="B13" i="13" s="1"/>
  <c r="C46" i="12"/>
  <c r="C45" i="12"/>
  <c r="D12" i="13" s="1"/>
  <c r="C44" i="12"/>
  <c r="C43" i="12"/>
  <c r="B12" i="13" s="1"/>
  <c r="C42" i="12"/>
  <c r="C41" i="12"/>
  <c r="D11" i="13" s="1"/>
  <c r="C40" i="12"/>
  <c r="C39" i="12"/>
  <c r="B11" i="13" s="1"/>
  <c r="C38" i="12"/>
  <c r="C37" i="12"/>
  <c r="D10" i="13" s="1"/>
  <c r="C36" i="12"/>
  <c r="C35" i="12"/>
  <c r="B10" i="13" s="1"/>
  <c r="C34" i="12"/>
  <c r="C32" i="12"/>
  <c r="C31" i="12"/>
  <c r="B9" i="13" s="1"/>
  <c r="C30" i="12"/>
  <c r="C28" i="12"/>
  <c r="C27" i="12"/>
  <c r="B8" i="13" s="1"/>
  <c r="C26" i="12"/>
  <c r="C24" i="12"/>
  <c r="C23" i="12"/>
  <c r="B7" i="13" s="1"/>
  <c r="C22" i="12"/>
  <c r="C21" i="12"/>
  <c r="D6" i="13" s="1"/>
  <c r="C20" i="12"/>
  <c r="C18" i="12"/>
  <c r="C16" i="12"/>
  <c r="C15" i="12"/>
  <c r="B5" i="13" s="1"/>
  <c r="C14" i="12"/>
  <c r="C13" i="12"/>
  <c r="D4" i="13" s="1"/>
  <c r="C12" i="12"/>
  <c r="C10" i="12"/>
  <c r="C8" i="12"/>
  <c r="C7" i="12"/>
  <c r="B3" i="13" s="1"/>
  <c r="C6" i="12"/>
  <c r="C5" i="12"/>
  <c r="D2" i="13" s="1"/>
  <c r="C4" i="12"/>
  <c r="C2" i="12"/>
  <c r="AK165" i="2"/>
  <c r="B39" i="24" s="1"/>
  <c r="AJ165" i="2"/>
  <c r="A39" i="24" s="1"/>
  <c r="H80" i="25" s="1"/>
  <c r="AK164" i="2"/>
  <c r="B38" i="24" s="1"/>
  <c r="AJ164" i="2"/>
  <c r="A38" i="24" s="1"/>
  <c r="H73" i="25" s="1"/>
  <c r="AK163" i="2"/>
  <c r="B37" i="24" s="1"/>
  <c r="AJ163" i="2"/>
  <c r="A37" i="24" s="1"/>
  <c r="H66" i="25" s="1"/>
  <c r="AK162" i="2"/>
  <c r="B36" i="24" s="1"/>
  <c r="AJ162" i="2"/>
  <c r="A36" i="24" s="1"/>
  <c r="A80" i="25" s="1"/>
  <c r="AK161" i="2"/>
  <c r="B35" i="24" s="1"/>
  <c r="E35" i="24" s="1"/>
  <c r="I76" i="25" s="1"/>
  <c r="AJ161" i="2"/>
  <c r="A35" i="24" s="1"/>
  <c r="A73" i="25" s="1"/>
  <c r="AK160" i="2"/>
  <c r="B34" i="24" s="1"/>
  <c r="AJ160" i="2"/>
  <c r="A34" i="24" s="1"/>
  <c r="A66" i="25" s="1"/>
  <c r="AK155" i="2"/>
  <c r="B29" i="24" s="1"/>
  <c r="K59" i="25" s="1"/>
  <c r="AJ155" i="2"/>
  <c r="A29" i="24" s="1"/>
  <c r="H59" i="25" s="1"/>
  <c r="AK154" i="2"/>
  <c r="B28" i="24" s="1"/>
  <c r="AJ154" i="2"/>
  <c r="A28" i="24" s="1"/>
  <c r="H52" i="25" s="1"/>
  <c r="AK153" i="2"/>
  <c r="B27" i="24" s="1"/>
  <c r="K45" i="25" s="1"/>
  <c r="AJ153" i="2"/>
  <c r="A27" i="24" s="1"/>
  <c r="H45" i="25" s="1"/>
  <c r="AK152" i="2"/>
  <c r="B26" i="24" s="1"/>
  <c r="AJ152" i="2"/>
  <c r="A26" i="24" s="1"/>
  <c r="A59" i="25" s="1"/>
  <c r="AK151" i="2"/>
  <c r="B25" i="24" s="1"/>
  <c r="E25" i="24" s="1"/>
  <c r="I55" i="25" s="1"/>
  <c r="AJ151" i="2"/>
  <c r="A25" i="24" s="1"/>
  <c r="A52" i="25" s="1"/>
  <c r="AK150" i="2"/>
  <c r="B24" i="24" s="1"/>
  <c r="AJ150" i="2"/>
  <c r="A24" i="24" s="1"/>
  <c r="A45" i="25" s="1"/>
  <c r="AK145" i="2"/>
  <c r="B19" i="24" s="1"/>
  <c r="K38" i="25" s="1"/>
  <c r="AJ145" i="2"/>
  <c r="A19" i="24" s="1"/>
  <c r="H38" i="25" s="1"/>
  <c r="AK144" i="2"/>
  <c r="B18" i="24" s="1"/>
  <c r="AJ144" i="2"/>
  <c r="A18" i="24" s="1"/>
  <c r="H31" i="25" s="1"/>
  <c r="AK143" i="2"/>
  <c r="B17" i="24" s="1"/>
  <c r="K24" i="25" s="1"/>
  <c r="AJ143" i="2"/>
  <c r="A17" i="24" s="1"/>
  <c r="H24" i="25" s="1"/>
  <c r="AK142" i="2"/>
  <c r="B16" i="24" s="1"/>
  <c r="AJ142" i="2"/>
  <c r="A16" i="24" s="1"/>
  <c r="A38" i="25" s="1"/>
  <c r="AK141" i="2"/>
  <c r="B15" i="24" s="1"/>
  <c r="D31" i="25" s="1"/>
  <c r="AJ141" i="2"/>
  <c r="A15" i="24" s="1"/>
  <c r="A31" i="25" s="1"/>
  <c r="AK140" i="2"/>
  <c r="B14" i="24" s="1"/>
  <c r="AJ140" i="2"/>
  <c r="A14" i="24" s="1"/>
  <c r="A24" i="25" s="1"/>
  <c r="AK135" i="2"/>
  <c r="B9" i="24" s="1"/>
  <c r="K17" i="25" s="1"/>
  <c r="AJ135" i="2"/>
  <c r="A9" i="24" s="1"/>
  <c r="H17" i="25" s="1"/>
  <c r="AK134" i="2"/>
  <c r="B8" i="24" s="1"/>
  <c r="AJ134" i="2"/>
  <c r="A8" i="24" s="1"/>
  <c r="H10" i="25" s="1"/>
  <c r="AK133" i="2"/>
  <c r="B7" i="24" s="1"/>
  <c r="K3" i="25" s="1"/>
  <c r="AJ133" i="2"/>
  <c r="A7" i="24" s="1"/>
  <c r="H3" i="25" s="1"/>
  <c r="AK132" i="2"/>
  <c r="B6" i="24" s="1"/>
  <c r="AJ132" i="2"/>
  <c r="A6" i="24" s="1"/>
  <c r="A17" i="25" s="1"/>
  <c r="AK131" i="2"/>
  <c r="B5" i="24" s="1"/>
  <c r="D10" i="25" s="1"/>
  <c r="AJ131" i="2"/>
  <c r="A5" i="24" s="1"/>
  <c r="A10" i="25" s="1"/>
  <c r="AK130" i="2"/>
  <c r="B4" i="24" s="1"/>
  <c r="AJ130" i="2"/>
  <c r="A4" i="24" s="1"/>
  <c r="A3" i="25" s="1"/>
  <c r="AK123" i="2"/>
  <c r="B39" i="22" s="1"/>
  <c r="K80" i="23" s="1"/>
  <c r="AJ123" i="2"/>
  <c r="A39" i="22" s="1"/>
  <c r="H80" i="23" s="1"/>
  <c r="AK122" i="2"/>
  <c r="B38" i="22" s="1"/>
  <c r="AJ122" i="2"/>
  <c r="A38" i="22" s="1"/>
  <c r="H73" i="23" s="1"/>
  <c r="AK121" i="2"/>
  <c r="B37" i="22" s="1"/>
  <c r="K66" i="23" s="1"/>
  <c r="AJ121" i="2"/>
  <c r="A37" i="22" s="1"/>
  <c r="H66" i="23" s="1"/>
  <c r="AK120" i="2"/>
  <c r="B36" i="22" s="1"/>
  <c r="AJ120" i="2"/>
  <c r="A36" i="22" s="1"/>
  <c r="A80" i="23" s="1"/>
  <c r="AK119" i="2"/>
  <c r="B35" i="22" s="1"/>
  <c r="D73" i="23" s="1"/>
  <c r="AJ119" i="2"/>
  <c r="A35" i="22" s="1"/>
  <c r="A73" i="23" s="1"/>
  <c r="AK118" i="2"/>
  <c r="B34" i="22" s="1"/>
  <c r="E34" i="22" s="1"/>
  <c r="B76" i="23" s="1"/>
  <c r="AJ118" i="2"/>
  <c r="A34" i="22" s="1"/>
  <c r="A66" i="23" s="1"/>
  <c r="AK113" i="2"/>
  <c r="B29" i="22" s="1"/>
  <c r="E29" i="22" s="1"/>
  <c r="AJ113" i="2"/>
  <c r="A29" i="22" s="1"/>
  <c r="H59" i="23" s="1"/>
  <c r="AK112" i="2"/>
  <c r="B28" i="22" s="1"/>
  <c r="K52" i="23" s="1"/>
  <c r="AJ112" i="2"/>
  <c r="A28" i="22" s="1"/>
  <c r="H52" i="23" s="1"/>
  <c r="AK111" i="2"/>
  <c r="B27" i="22" s="1"/>
  <c r="K45" i="23" s="1"/>
  <c r="AJ111" i="2"/>
  <c r="A27" i="22" s="1"/>
  <c r="H45" i="23" s="1"/>
  <c r="AK110" i="2"/>
  <c r="B26" i="22" s="1"/>
  <c r="D59" i="23" s="1"/>
  <c r="AJ110" i="2"/>
  <c r="A26" i="22" s="1"/>
  <c r="A59" i="23" s="1"/>
  <c r="AK109" i="2"/>
  <c r="B25" i="22" s="1"/>
  <c r="AJ109" i="2"/>
  <c r="A25" i="22" s="1"/>
  <c r="A52" i="23" s="1"/>
  <c r="AK108" i="2"/>
  <c r="B24" i="22" s="1"/>
  <c r="E24" i="22" s="1"/>
  <c r="I48" i="23" s="1"/>
  <c r="AJ108" i="2"/>
  <c r="A24" i="22" s="1"/>
  <c r="A45" i="23" s="1"/>
  <c r="AK103" i="2"/>
  <c r="B19" i="22" s="1"/>
  <c r="K38" i="23" s="1"/>
  <c r="AJ103" i="2"/>
  <c r="A19" i="22" s="1"/>
  <c r="H38" i="23" s="1"/>
  <c r="AK102" i="2"/>
  <c r="B18" i="22" s="1"/>
  <c r="K31" i="23" s="1"/>
  <c r="AJ102" i="2"/>
  <c r="A18" i="22" s="1"/>
  <c r="H31" i="23" s="1"/>
  <c r="AK101" i="2"/>
  <c r="B17" i="22" s="1"/>
  <c r="AJ101" i="2"/>
  <c r="A17" i="22" s="1"/>
  <c r="H24" i="23" s="1"/>
  <c r="AK100" i="2"/>
  <c r="B16" i="22" s="1"/>
  <c r="D38" i="23" s="1"/>
  <c r="AJ100" i="2"/>
  <c r="A16" i="22" s="1"/>
  <c r="A38" i="23" s="1"/>
  <c r="AK99" i="2"/>
  <c r="B15" i="22" s="1"/>
  <c r="D31" i="23" s="1"/>
  <c r="AJ99" i="2"/>
  <c r="A15" i="22" s="1"/>
  <c r="A31" i="23" s="1"/>
  <c r="AK98" i="2"/>
  <c r="B14" i="22" s="1"/>
  <c r="D24" i="23" s="1"/>
  <c r="AJ98" i="2"/>
  <c r="A14" i="22" s="1"/>
  <c r="A24" i="23" s="1"/>
  <c r="AK93" i="2"/>
  <c r="B9" i="22" s="1"/>
  <c r="AJ93" i="2"/>
  <c r="A9" i="22" s="1"/>
  <c r="H17" i="23" s="1"/>
  <c r="AK92" i="2"/>
  <c r="B8" i="22" s="1"/>
  <c r="AJ92" i="2"/>
  <c r="A8" i="22" s="1"/>
  <c r="H10" i="23" s="1"/>
  <c r="AK91" i="2"/>
  <c r="B7" i="22" s="1"/>
  <c r="AJ91" i="2"/>
  <c r="A7" i="22" s="1"/>
  <c r="H3" i="23" s="1"/>
  <c r="AK90" i="2"/>
  <c r="B6" i="22" s="1"/>
  <c r="D17" i="23" s="1"/>
  <c r="AJ90" i="2"/>
  <c r="A6" i="22" s="1"/>
  <c r="AK89" i="2"/>
  <c r="B5" i="22" s="1"/>
  <c r="AJ89" i="2"/>
  <c r="A5" i="22" s="1"/>
  <c r="AK88" i="2"/>
  <c r="B4" i="22" s="1"/>
  <c r="AJ88" i="2"/>
  <c r="A4" i="22" s="1"/>
  <c r="AK81" i="2"/>
  <c r="B39" i="20" s="1"/>
  <c r="E39" i="20" s="1"/>
  <c r="AJ81" i="2"/>
  <c r="A39" i="20" s="1"/>
  <c r="AK80" i="2"/>
  <c r="B38" i="20" s="1"/>
  <c r="AJ80" i="2"/>
  <c r="A38" i="20" s="1"/>
  <c r="AK79" i="2"/>
  <c r="B37" i="20" s="1"/>
  <c r="AJ79" i="2"/>
  <c r="A37" i="20" s="1"/>
  <c r="H66" i="21" s="1"/>
  <c r="AK78" i="2"/>
  <c r="B36" i="20" s="1"/>
  <c r="AJ78" i="2"/>
  <c r="A36" i="20" s="1"/>
  <c r="AK77" i="2"/>
  <c r="B35" i="20" s="1"/>
  <c r="D73" i="21" s="1"/>
  <c r="AJ77" i="2"/>
  <c r="A35" i="20" s="1"/>
  <c r="AK76" i="2"/>
  <c r="B34" i="20" s="1"/>
  <c r="AJ76" i="2"/>
  <c r="A34" i="20" s="1"/>
  <c r="AK71" i="2"/>
  <c r="B29" i="20" s="1"/>
  <c r="AJ71" i="2"/>
  <c r="A29" i="20" s="1"/>
  <c r="H59" i="21" s="1"/>
  <c r="AK70" i="2"/>
  <c r="B28" i="20" s="1"/>
  <c r="AJ70" i="2"/>
  <c r="A28" i="20" s="1"/>
  <c r="AK69" i="2"/>
  <c r="B27" i="20" s="1"/>
  <c r="K45" i="21" s="1"/>
  <c r="AJ69" i="2"/>
  <c r="A27" i="20" s="1"/>
  <c r="AK68" i="2"/>
  <c r="B26" i="20" s="1"/>
  <c r="AJ68" i="2"/>
  <c r="A26" i="20" s="1"/>
  <c r="AK67" i="2"/>
  <c r="B25" i="20" s="1"/>
  <c r="AJ67" i="2"/>
  <c r="A25" i="20" s="1"/>
  <c r="A52" i="21" s="1"/>
  <c r="AK66" i="2"/>
  <c r="B24" i="20" s="1"/>
  <c r="AJ66" i="2"/>
  <c r="A24" i="20" s="1"/>
  <c r="AK61" i="2"/>
  <c r="B19" i="20" s="1"/>
  <c r="E19" i="20" s="1"/>
  <c r="AJ61" i="2"/>
  <c r="A19" i="20" s="1"/>
  <c r="AK60" i="2"/>
  <c r="B18" i="20" s="1"/>
  <c r="AJ60" i="2"/>
  <c r="A18" i="20" s="1"/>
  <c r="AK59" i="2"/>
  <c r="B17" i="20" s="1"/>
  <c r="AJ59" i="2"/>
  <c r="A17" i="20" s="1"/>
  <c r="H24" i="21" s="1"/>
  <c r="AK58" i="2"/>
  <c r="B16" i="20" s="1"/>
  <c r="AJ58" i="2"/>
  <c r="A16" i="20" s="1"/>
  <c r="AK57" i="2"/>
  <c r="B15" i="20" s="1"/>
  <c r="D31" i="21" s="1"/>
  <c r="AJ57" i="2"/>
  <c r="A15" i="20" s="1"/>
  <c r="AK56" i="2"/>
  <c r="B14" i="20" s="1"/>
  <c r="AJ56" i="2"/>
  <c r="A14" i="20" s="1"/>
  <c r="AK51" i="2"/>
  <c r="B9" i="20" s="1"/>
  <c r="AJ51" i="2"/>
  <c r="A9" i="20" s="1"/>
  <c r="H17" i="21" s="1"/>
  <c r="AK50" i="2"/>
  <c r="B8" i="20" s="1"/>
  <c r="AJ50" i="2"/>
  <c r="A8" i="20" s="1"/>
  <c r="AK49" i="2"/>
  <c r="B7" i="20" s="1"/>
  <c r="E7" i="20" s="1"/>
  <c r="AJ49" i="2"/>
  <c r="A7" i="20" s="1"/>
  <c r="AK48" i="2"/>
  <c r="B6" i="20" s="1"/>
  <c r="AJ48" i="2"/>
  <c r="A6" i="20" s="1"/>
  <c r="AK47" i="2"/>
  <c r="B5" i="20" s="1"/>
  <c r="AJ47" i="2"/>
  <c r="A5" i="20" s="1"/>
  <c r="A10" i="21" s="1"/>
  <c r="AK46" i="2"/>
  <c r="B4" i="20" s="1"/>
  <c r="AJ46" i="2"/>
  <c r="A4" i="20" s="1"/>
  <c r="AK39" i="2"/>
  <c r="B39" i="18" s="1"/>
  <c r="AJ39" i="2"/>
  <c r="A39" i="18" s="1"/>
  <c r="H80" i="19" s="1"/>
  <c r="AK38" i="2"/>
  <c r="AJ38" i="2"/>
  <c r="A38" i="18" s="1"/>
  <c r="AK37" i="2"/>
  <c r="B37" i="18" s="1"/>
  <c r="AJ37" i="2"/>
  <c r="A37" i="18" s="1"/>
  <c r="AK36" i="2"/>
  <c r="AJ36" i="2"/>
  <c r="AK35" i="2"/>
  <c r="B35" i="18" s="1"/>
  <c r="AJ35" i="2"/>
  <c r="A35" i="18" s="1"/>
  <c r="A73" i="19" s="1"/>
  <c r="AK34" i="2"/>
  <c r="AJ34" i="2"/>
  <c r="A34" i="18" s="1"/>
  <c r="A66" i="19" s="1"/>
  <c r="AK29" i="2"/>
  <c r="B29" i="18" s="1"/>
  <c r="K59" i="19" s="1"/>
  <c r="AJ29" i="2"/>
  <c r="A29" i="18" s="1"/>
  <c r="C29" i="18" s="1"/>
  <c r="AK28" i="2"/>
  <c r="AJ28" i="2"/>
  <c r="AK27" i="2"/>
  <c r="B27" i="18" s="1"/>
  <c r="E27" i="18" s="1"/>
  <c r="AJ27" i="2"/>
  <c r="A27" i="18" s="1"/>
  <c r="C27" i="18" s="1"/>
  <c r="AK26" i="2"/>
  <c r="B26" i="18" s="1"/>
  <c r="AJ26" i="2"/>
  <c r="A26" i="18" s="1"/>
  <c r="AK25" i="2"/>
  <c r="B25" i="18" s="1"/>
  <c r="D52" i="19" s="1"/>
  <c r="AJ25" i="2"/>
  <c r="A25" i="18" s="1"/>
  <c r="A52" i="19" s="1"/>
  <c r="AK24" i="2"/>
  <c r="AJ24" i="2"/>
  <c r="AK19" i="2"/>
  <c r="B19" i="18" s="1"/>
  <c r="K38" i="19" s="1"/>
  <c r="AJ19" i="2"/>
  <c r="A19" i="18" s="1"/>
  <c r="H38" i="19" s="1"/>
  <c r="AK18" i="2"/>
  <c r="B18" i="18" s="1"/>
  <c r="AJ18" i="2"/>
  <c r="A18" i="18" s="1"/>
  <c r="AK17" i="2"/>
  <c r="B17" i="18" s="1"/>
  <c r="K24" i="19" s="1"/>
  <c r="AJ17" i="2"/>
  <c r="A17" i="18" s="1"/>
  <c r="H24" i="19" s="1"/>
  <c r="AK16" i="2"/>
  <c r="AJ16" i="2"/>
  <c r="AK15" i="2"/>
  <c r="B15" i="18" s="1"/>
  <c r="D31" i="19" s="1"/>
  <c r="AJ15" i="2"/>
  <c r="A15" i="18" s="1"/>
  <c r="A31" i="19" s="1"/>
  <c r="AK14" i="2"/>
  <c r="AJ14" i="2"/>
  <c r="A14" i="18" s="1"/>
  <c r="AK9" i="2"/>
  <c r="B9" i="18" s="1"/>
  <c r="K17" i="19" s="1"/>
  <c r="AJ9" i="2"/>
  <c r="A9" i="18" s="1"/>
  <c r="H17" i="19" s="1"/>
  <c r="AK8" i="2"/>
  <c r="AJ8" i="2"/>
  <c r="AK7" i="2"/>
  <c r="B7" i="18" s="1"/>
  <c r="K3" i="19" s="1"/>
  <c r="AJ7" i="2"/>
  <c r="A7" i="18" s="1"/>
  <c r="H3" i="19" s="1"/>
  <c r="AK6" i="2"/>
  <c r="AJ6" i="2"/>
  <c r="A6" i="18" s="1"/>
  <c r="AK5" i="2"/>
  <c r="B5" i="18" s="1"/>
  <c r="D10" i="19" s="1"/>
  <c r="AJ5" i="2"/>
  <c r="A5" i="18" s="1"/>
  <c r="A10" i="19" s="1"/>
  <c r="AK4" i="2"/>
  <c r="AJ4" i="2"/>
  <c r="H15" i="11"/>
  <c r="A15" i="11"/>
  <c r="H8" i="11"/>
  <c r="A8" i="11"/>
  <c r="H1" i="11"/>
  <c r="A1" i="11"/>
  <c r="W2" i="6"/>
  <c r="Y2" i="6"/>
  <c r="W3" i="6"/>
  <c r="Y3" i="6"/>
  <c r="W4" i="6"/>
  <c r="Y4" i="6"/>
  <c r="W5" i="6"/>
  <c r="Y5" i="6"/>
  <c r="W6" i="6"/>
  <c r="Y6" i="6"/>
  <c r="W7" i="6"/>
  <c r="Y7" i="6"/>
  <c r="W8" i="6"/>
  <c r="Y8" i="6"/>
  <c r="W9" i="6"/>
  <c r="Y9" i="6"/>
  <c r="W14" i="6"/>
  <c r="Y14" i="6"/>
  <c r="W13" i="6"/>
  <c r="Y13" i="6"/>
  <c r="W12" i="6"/>
  <c r="Y12" i="6"/>
  <c r="W11" i="6"/>
  <c r="Y11" i="6"/>
  <c r="W16" i="6"/>
  <c r="Y16" i="6"/>
  <c r="W17" i="6"/>
  <c r="Y17" i="6"/>
  <c r="W19" i="6"/>
  <c r="Y19" i="6"/>
  <c r="J3" i="6"/>
  <c r="L3" i="6"/>
  <c r="C167" i="2"/>
  <c r="Y164" i="2" s="1"/>
  <c r="C166" i="2"/>
  <c r="C165" i="2"/>
  <c r="Y162" i="2" s="1"/>
  <c r="C164" i="2"/>
  <c r="C163" i="2"/>
  <c r="W164" i="2" s="1"/>
  <c r="C162" i="2"/>
  <c r="C161" i="2"/>
  <c r="W163" i="2" s="1"/>
  <c r="C160" i="2"/>
  <c r="C157" i="2"/>
  <c r="Y150" i="2" s="1"/>
  <c r="C156" i="2"/>
  <c r="C155" i="2"/>
  <c r="W155" i="2" s="1"/>
  <c r="C154" i="2"/>
  <c r="C153" i="2"/>
  <c r="Y153" i="2" s="1"/>
  <c r="C152" i="2"/>
  <c r="C151" i="2"/>
  <c r="W150" i="2" s="1"/>
  <c r="C150" i="2"/>
  <c r="C147" i="2"/>
  <c r="Y144" i="2" s="1"/>
  <c r="C146" i="2"/>
  <c r="C145" i="2"/>
  <c r="Y142" i="2" s="1"/>
  <c r="C144" i="2"/>
  <c r="C143" i="2"/>
  <c r="W144" i="2" s="1"/>
  <c r="C142" i="2"/>
  <c r="C141" i="2"/>
  <c r="Y145" i="2" s="1"/>
  <c r="C140" i="2"/>
  <c r="C137" i="2"/>
  <c r="Y134" i="2" s="1"/>
  <c r="C136" i="2"/>
  <c r="C135" i="2"/>
  <c r="W135" i="2" s="1"/>
  <c r="C134" i="2"/>
  <c r="C133" i="2"/>
  <c r="Y133" i="2" s="1"/>
  <c r="C132" i="2"/>
  <c r="C131" i="2"/>
  <c r="Y135" i="2" s="1"/>
  <c r="C130" i="2"/>
  <c r="C125" i="2"/>
  <c r="W120" i="2" s="1"/>
  <c r="C124" i="2"/>
  <c r="C123" i="2"/>
  <c r="W123" i="2" s="1"/>
  <c r="C122" i="2"/>
  <c r="C121" i="2"/>
  <c r="W122" i="2" s="1"/>
  <c r="C120" i="2"/>
  <c r="C119" i="2"/>
  <c r="W121" i="2" s="1"/>
  <c r="C118" i="2"/>
  <c r="C115" i="2"/>
  <c r="Y112" i="2" s="1"/>
  <c r="C114" i="2"/>
  <c r="C113" i="2"/>
  <c r="W113" i="2" s="1"/>
  <c r="C112" i="2"/>
  <c r="C111" i="2"/>
  <c r="W112" i="2" s="1"/>
  <c r="C110" i="2"/>
  <c r="C109" i="2"/>
  <c r="Y113" i="2" s="1"/>
  <c r="C108" i="2"/>
  <c r="C105" i="2"/>
  <c r="Y102" i="2" s="1"/>
  <c r="C104" i="2"/>
  <c r="C103" i="2"/>
  <c r="W103" i="2" s="1"/>
  <c r="C102" i="2"/>
  <c r="C101" i="2"/>
  <c r="W102" i="2" s="1"/>
  <c r="C100" i="2"/>
  <c r="C99" i="2"/>
  <c r="W98" i="2" s="1"/>
  <c r="C98" i="2"/>
  <c r="C95" i="2"/>
  <c r="Y92" i="2" s="1"/>
  <c r="C94" i="2"/>
  <c r="C93" i="2"/>
  <c r="W93" i="2" s="1"/>
  <c r="C92" i="2"/>
  <c r="C91" i="2"/>
  <c r="Y91" i="2" s="1"/>
  <c r="C90" i="2"/>
  <c r="C89" i="2"/>
  <c r="Y93" i="2" s="1"/>
  <c r="C88" i="2"/>
  <c r="C83" i="2"/>
  <c r="Y76" i="2" s="1"/>
  <c r="C82" i="2"/>
  <c r="C81" i="2"/>
  <c r="W81" i="2" s="1"/>
  <c r="C80" i="2"/>
  <c r="C79" i="2"/>
  <c r="W77" i="2" s="1"/>
  <c r="C78" i="2"/>
  <c r="C77" i="2"/>
  <c r="W76" i="2" s="1"/>
  <c r="C76" i="2"/>
  <c r="C73" i="2"/>
  <c r="W68" i="2" s="1"/>
  <c r="C72" i="2"/>
  <c r="C71" i="2"/>
  <c r="Y67" i="2" s="1"/>
  <c r="C70" i="2"/>
  <c r="C69" i="2"/>
  <c r="W67" i="2" s="1"/>
  <c r="C68" i="2"/>
  <c r="C67" i="2"/>
  <c r="W66" i="2" s="1"/>
  <c r="C66" i="2"/>
  <c r="C63" i="2"/>
  <c r="Y60" i="2" s="1"/>
  <c r="C62" i="2"/>
  <c r="C61" i="2"/>
  <c r="W61" i="2" s="1"/>
  <c r="C60" i="2"/>
  <c r="C59" i="2"/>
  <c r="W60" i="2" s="1"/>
  <c r="C58" i="2"/>
  <c r="C57" i="2"/>
  <c r="W59" i="2" s="1"/>
  <c r="C56" i="2"/>
  <c r="C53" i="2"/>
  <c r="Y46" i="2" s="1"/>
  <c r="C52" i="2"/>
  <c r="C51" i="2"/>
  <c r="Y47" i="2" s="1"/>
  <c r="C50" i="2"/>
  <c r="C49" i="2"/>
  <c r="W50" i="2" s="1"/>
  <c r="C48" i="2"/>
  <c r="C47" i="2"/>
  <c r="W49" i="2" s="1"/>
  <c r="C46" i="2"/>
  <c r="C41" i="2"/>
  <c r="W36" i="2" s="1"/>
  <c r="C40" i="2"/>
  <c r="C39" i="2"/>
  <c r="Y35" i="2" s="1"/>
  <c r="C38" i="2"/>
  <c r="C37" i="2"/>
  <c r="Y37" i="2" s="1"/>
  <c r="C36" i="2"/>
  <c r="C35" i="2"/>
  <c r="Y39" i="2" s="1"/>
  <c r="C34" i="2"/>
  <c r="C31" i="2"/>
  <c r="Y28" i="2" s="1"/>
  <c r="C30" i="2"/>
  <c r="C29" i="2"/>
  <c r="W29" i="2" s="1"/>
  <c r="C28" i="2"/>
  <c r="C27" i="2"/>
  <c r="W25" i="2" s="1"/>
  <c r="C26" i="2"/>
  <c r="C25" i="2"/>
  <c r="W27" i="2" s="1"/>
  <c r="C24" i="2"/>
  <c r="C21" i="2"/>
  <c r="Y18" i="2" s="1"/>
  <c r="C20" i="2"/>
  <c r="C19" i="2"/>
  <c r="Y15" i="2" s="1"/>
  <c r="C18" i="2"/>
  <c r="C17" i="2"/>
  <c r="W15" i="2" s="1"/>
  <c r="C16" i="2"/>
  <c r="C15" i="2"/>
  <c r="W17" i="2" s="1"/>
  <c r="C14" i="2"/>
  <c r="C10" i="2"/>
  <c r="C8" i="2"/>
  <c r="C6" i="2"/>
  <c r="C11" i="2"/>
  <c r="Y8" i="2" s="1"/>
  <c r="C9" i="2"/>
  <c r="Y5" i="2" s="1"/>
  <c r="C7" i="2"/>
  <c r="W5" i="2" s="1"/>
  <c r="C5" i="2"/>
  <c r="W4" i="2" s="1"/>
  <c r="C4" i="2"/>
  <c r="AG165" i="2"/>
  <c r="J160" i="2" s="1"/>
  <c r="F164" i="2" s="1"/>
  <c r="AE165" i="2"/>
  <c r="L160" i="2" s="1"/>
  <c r="D164" i="2" s="1"/>
  <c r="AG164" i="2"/>
  <c r="O162" i="2" s="1"/>
  <c r="G166" i="2" s="1"/>
  <c r="AE164" i="2"/>
  <c r="M162" i="2" s="1"/>
  <c r="I166" i="2" s="1"/>
  <c r="AG163" i="2"/>
  <c r="I160" i="2" s="1"/>
  <c r="AE163" i="2"/>
  <c r="G160" i="2" s="1"/>
  <c r="AG162" i="2"/>
  <c r="M164" i="2" s="1"/>
  <c r="L166" i="2" s="1"/>
  <c r="AE162" i="2"/>
  <c r="O164" i="2" s="1"/>
  <c r="J166" i="2" s="1"/>
  <c r="AG161" i="2"/>
  <c r="L162" i="2" s="1"/>
  <c r="G164" i="2" s="1"/>
  <c r="AE161" i="2"/>
  <c r="J162" i="2" s="1"/>
  <c r="I164" i="2" s="1"/>
  <c r="AG160" i="2"/>
  <c r="O160" i="2" s="1"/>
  <c r="D166" i="2" s="1"/>
  <c r="AE160" i="2"/>
  <c r="M160" i="2" s="1"/>
  <c r="F166" i="2" s="1"/>
  <c r="AG155" i="2"/>
  <c r="J150" i="2" s="1"/>
  <c r="AE155" i="2"/>
  <c r="L150" i="2" s="1"/>
  <c r="D154" i="2" s="1"/>
  <c r="AG154" i="2"/>
  <c r="O152" i="2" s="1"/>
  <c r="G156" i="2" s="1"/>
  <c r="AE154" i="2"/>
  <c r="M152" i="2" s="1"/>
  <c r="I156" i="2" s="1"/>
  <c r="AG153" i="2"/>
  <c r="I150" i="2" s="1"/>
  <c r="AE153" i="2"/>
  <c r="G150" i="2" s="1"/>
  <c r="F152" i="2" s="1"/>
  <c r="AG152" i="2"/>
  <c r="M154" i="2" s="1"/>
  <c r="L156" i="2" s="1"/>
  <c r="AE152" i="2"/>
  <c r="O154" i="2" s="1"/>
  <c r="J156" i="2" s="1"/>
  <c r="AG151" i="2"/>
  <c r="L152" i="2" s="1"/>
  <c r="G154" i="2" s="1"/>
  <c r="AE151" i="2"/>
  <c r="J152" i="2" s="1"/>
  <c r="I154" i="2" s="1"/>
  <c r="AG150" i="2"/>
  <c r="O150" i="2" s="1"/>
  <c r="D156" i="2" s="1"/>
  <c r="AE150" i="2"/>
  <c r="M150" i="2" s="1"/>
  <c r="F156" i="2" s="1"/>
  <c r="AG145" i="2"/>
  <c r="J140" i="2" s="1"/>
  <c r="F144" i="2" s="1"/>
  <c r="AE145" i="2"/>
  <c r="L140" i="2" s="1"/>
  <c r="AG144" i="2"/>
  <c r="O142" i="2" s="1"/>
  <c r="G146" i="2" s="1"/>
  <c r="AE144" i="2"/>
  <c r="M142" i="2" s="1"/>
  <c r="I146" i="2" s="1"/>
  <c r="AG143" i="2"/>
  <c r="I140" i="2" s="1"/>
  <c r="D142" i="2" s="1"/>
  <c r="AE143" i="2"/>
  <c r="G140" i="2" s="1"/>
  <c r="AG142" i="2"/>
  <c r="M144" i="2" s="1"/>
  <c r="L146" i="2" s="1"/>
  <c r="AE142" i="2"/>
  <c r="O144" i="2" s="1"/>
  <c r="J146" i="2" s="1"/>
  <c r="AG141" i="2"/>
  <c r="L142" i="2" s="1"/>
  <c r="G144" i="2" s="1"/>
  <c r="AE141" i="2"/>
  <c r="J142" i="2" s="1"/>
  <c r="I144" i="2" s="1"/>
  <c r="AG140" i="2"/>
  <c r="O140" i="2" s="1"/>
  <c r="D146" i="2" s="1"/>
  <c r="AE140" i="2"/>
  <c r="M140" i="2" s="1"/>
  <c r="F146" i="2" s="1"/>
  <c r="AG135" i="2"/>
  <c r="J130" i="2" s="1"/>
  <c r="F134" i="2" s="1"/>
  <c r="AE135" i="2"/>
  <c r="L130" i="2" s="1"/>
  <c r="AG134" i="2"/>
  <c r="O132" i="2" s="1"/>
  <c r="G136" i="2" s="1"/>
  <c r="AE134" i="2"/>
  <c r="M132" i="2" s="1"/>
  <c r="I136" i="2" s="1"/>
  <c r="AG133" i="2"/>
  <c r="I130" i="2" s="1"/>
  <c r="D132" i="2" s="1"/>
  <c r="AE133" i="2"/>
  <c r="G130" i="2" s="1"/>
  <c r="AG132" i="2"/>
  <c r="M134" i="2" s="1"/>
  <c r="L136" i="2" s="1"/>
  <c r="AE132" i="2"/>
  <c r="O134" i="2" s="1"/>
  <c r="J136" i="2" s="1"/>
  <c r="AG131" i="2"/>
  <c r="L132" i="2" s="1"/>
  <c r="G134" i="2" s="1"/>
  <c r="AE131" i="2"/>
  <c r="J132" i="2" s="1"/>
  <c r="I134" i="2" s="1"/>
  <c r="AG130" i="2"/>
  <c r="O130" i="2" s="1"/>
  <c r="D136" i="2" s="1"/>
  <c r="AE130" i="2"/>
  <c r="M130" i="2" s="1"/>
  <c r="F136" i="2" s="1"/>
  <c r="AG123" i="2"/>
  <c r="J118" i="2" s="1"/>
  <c r="F122" i="2" s="1"/>
  <c r="AE123" i="2"/>
  <c r="L118" i="2" s="1"/>
  <c r="D122" i="2" s="1"/>
  <c r="AG122" i="2"/>
  <c r="O120" i="2" s="1"/>
  <c r="G124" i="2" s="1"/>
  <c r="AE122" i="2"/>
  <c r="M120" i="2" s="1"/>
  <c r="I124" i="2" s="1"/>
  <c r="AG121" i="2"/>
  <c r="I118" i="2" s="1"/>
  <c r="D120" i="2" s="1"/>
  <c r="AE121" i="2"/>
  <c r="G118" i="2" s="1"/>
  <c r="F120" i="2" s="1"/>
  <c r="AG120" i="2"/>
  <c r="M122" i="2" s="1"/>
  <c r="L124" i="2" s="1"/>
  <c r="AE120" i="2"/>
  <c r="O122" i="2" s="1"/>
  <c r="J124" i="2" s="1"/>
  <c r="AG119" i="2"/>
  <c r="L120" i="2" s="1"/>
  <c r="G122" i="2" s="1"/>
  <c r="AE119" i="2"/>
  <c r="J120" i="2" s="1"/>
  <c r="I122" i="2" s="1"/>
  <c r="AG118" i="2"/>
  <c r="O118" i="2" s="1"/>
  <c r="AE118" i="2"/>
  <c r="M118" i="2" s="1"/>
  <c r="AG113" i="2"/>
  <c r="J108" i="2" s="1"/>
  <c r="F112" i="2" s="1"/>
  <c r="AE113" i="2"/>
  <c r="L108" i="2" s="1"/>
  <c r="D112" i="2" s="1"/>
  <c r="AG112" i="2"/>
  <c r="O110" i="2" s="1"/>
  <c r="AE112" i="2"/>
  <c r="M110" i="2" s="1"/>
  <c r="I114" i="2" s="1"/>
  <c r="AG111" i="2"/>
  <c r="I108" i="2" s="1"/>
  <c r="AE111" i="2"/>
  <c r="G108" i="2" s="1"/>
  <c r="F110" i="2" s="1"/>
  <c r="AG110" i="2"/>
  <c r="M112" i="2" s="1"/>
  <c r="L114" i="2" s="1"/>
  <c r="AE110" i="2"/>
  <c r="O112" i="2" s="1"/>
  <c r="J114" i="2" s="1"/>
  <c r="AG109" i="2"/>
  <c r="L110" i="2" s="1"/>
  <c r="G112" i="2" s="1"/>
  <c r="AE109" i="2"/>
  <c r="J110" i="2" s="1"/>
  <c r="I112" i="2" s="1"/>
  <c r="AG108" i="2"/>
  <c r="O108" i="2" s="1"/>
  <c r="D114" i="2" s="1"/>
  <c r="AE108" i="2"/>
  <c r="M108" i="2" s="1"/>
  <c r="F114" i="2" s="1"/>
  <c r="AG103" i="2"/>
  <c r="J98" i="2" s="1"/>
  <c r="F102" i="2" s="1"/>
  <c r="AE103" i="2"/>
  <c r="L98" i="2" s="1"/>
  <c r="D102" i="2" s="1"/>
  <c r="AG102" i="2"/>
  <c r="O100" i="2" s="1"/>
  <c r="G104" i="2" s="1"/>
  <c r="AE102" i="2"/>
  <c r="M100" i="2" s="1"/>
  <c r="I104" i="2" s="1"/>
  <c r="AG101" i="2"/>
  <c r="I98" i="2" s="1"/>
  <c r="AE101" i="2"/>
  <c r="G98" i="2" s="1"/>
  <c r="F100" i="2" s="1"/>
  <c r="AG100" i="2"/>
  <c r="M102" i="2" s="1"/>
  <c r="L104" i="2" s="1"/>
  <c r="AE100" i="2"/>
  <c r="O102" i="2" s="1"/>
  <c r="J104" i="2" s="1"/>
  <c r="AG99" i="2"/>
  <c r="L100" i="2" s="1"/>
  <c r="G102" i="2" s="1"/>
  <c r="AE99" i="2"/>
  <c r="J100" i="2" s="1"/>
  <c r="I102" i="2" s="1"/>
  <c r="AG98" i="2"/>
  <c r="O98" i="2" s="1"/>
  <c r="D104" i="2" s="1"/>
  <c r="AE98" i="2"/>
  <c r="M98" i="2" s="1"/>
  <c r="AG93" i="2"/>
  <c r="J88" i="2" s="1"/>
  <c r="F92" i="2" s="1"/>
  <c r="AE93" i="2"/>
  <c r="L88" i="2" s="1"/>
  <c r="D92" i="2" s="1"/>
  <c r="AG92" i="2"/>
  <c r="O90" i="2" s="1"/>
  <c r="G94" i="2" s="1"/>
  <c r="AE92" i="2"/>
  <c r="M90" i="2" s="1"/>
  <c r="I94" i="2" s="1"/>
  <c r="AG91" i="2"/>
  <c r="I88" i="2" s="1"/>
  <c r="D90" i="2" s="1"/>
  <c r="AE91" i="2"/>
  <c r="G88" i="2" s="1"/>
  <c r="F90" i="2" s="1"/>
  <c r="AG89" i="2"/>
  <c r="L90" i="2" s="1"/>
  <c r="G92" i="2" s="1"/>
  <c r="AG90" i="2"/>
  <c r="M92" i="2" s="1"/>
  <c r="L94" i="2" s="1"/>
  <c r="AE90" i="2"/>
  <c r="O92" i="2" s="1"/>
  <c r="J94" i="2" s="1"/>
  <c r="AE89" i="2"/>
  <c r="J90" i="2" s="1"/>
  <c r="I92" i="2" s="1"/>
  <c r="AG88" i="2"/>
  <c r="O88" i="2" s="1"/>
  <c r="AE88" i="2"/>
  <c r="M88" i="2" s="1"/>
  <c r="F94" i="2" s="1"/>
  <c r="AG81" i="2"/>
  <c r="J76" i="2" s="1"/>
  <c r="F80" i="2" s="1"/>
  <c r="AE81" i="2"/>
  <c r="L76" i="2" s="1"/>
  <c r="D80" i="2" s="1"/>
  <c r="AG80" i="2"/>
  <c r="O78" i="2" s="1"/>
  <c r="G82" i="2" s="1"/>
  <c r="AE80" i="2"/>
  <c r="M78" i="2" s="1"/>
  <c r="I82" i="2" s="1"/>
  <c r="AG79" i="2"/>
  <c r="I76" i="2" s="1"/>
  <c r="AE79" i="2"/>
  <c r="G76" i="2" s="1"/>
  <c r="AG78" i="2"/>
  <c r="M80" i="2" s="1"/>
  <c r="L82" i="2" s="1"/>
  <c r="AE78" i="2"/>
  <c r="O80" i="2" s="1"/>
  <c r="J82" i="2" s="1"/>
  <c r="AG77" i="2"/>
  <c r="L78" i="2" s="1"/>
  <c r="G80" i="2" s="1"/>
  <c r="AE77" i="2"/>
  <c r="J78" i="2" s="1"/>
  <c r="AG76" i="2"/>
  <c r="O76" i="2" s="1"/>
  <c r="D82" i="2" s="1"/>
  <c r="AE76" i="2"/>
  <c r="M76" i="2" s="1"/>
  <c r="F82" i="2" s="1"/>
  <c r="AG71" i="2"/>
  <c r="J66" i="2" s="1"/>
  <c r="F70" i="2" s="1"/>
  <c r="AE71" i="2"/>
  <c r="L66" i="2" s="1"/>
  <c r="D70" i="2" s="1"/>
  <c r="AG70" i="2"/>
  <c r="O68" i="2" s="1"/>
  <c r="G72" i="2" s="1"/>
  <c r="AE70" i="2"/>
  <c r="M68" i="2" s="1"/>
  <c r="I72" i="2" s="1"/>
  <c r="AG69" i="2"/>
  <c r="I66" i="2" s="1"/>
  <c r="D68" i="2" s="1"/>
  <c r="AE69" i="2"/>
  <c r="G66" i="2" s="1"/>
  <c r="F68" i="2" s="1"/>
  <c r="AG68" i="2"/>
  <c r="M70" i="2" s="1"/>
  <c r="L72" i="2" s="1"/>
  <c r="AE68" i="2"/>
  <c r="O70" i="2" s="1"/>
  <c r="J72" i="2" s="1"/>
  <c r="AG67" i="2"/>
  <c r="L68" i="2" s="1"/>
  <c r="G70" i="2" s="1"/>
  <c r="AE67" i="2"/>
  <c r="J68" i="2" s="1"/>
  <c r="AG66" i="2"/>
  <c r="O66" i="2" s="1"/>
  <c r="AE66" i="2"/>
  <c r="M66" i="2" s="1"/>
  <c r="AG61" i="2"/>
  <c r="J56" i="2" s="1"/>
  <c r="F60" i="2" s="1"/>
  <c r="AE61" i="2"/>
  <c r="L56" i="2" s="1"/>
  <c r="D60" i="2" s="1"/>
  <c r="AG60" i="2"/>
  <c r="O58" i="2" s="1"/>
  <c r="G62" i="2" s="1"/>
  <c r="AE60" i="2"/>
  <c r="M58" i="2" s="1"/>
  <c r="I62" i="2" s="1"/>
  <c r="AG59" i="2"/>
  <c r="I56" i="2" s="1"/>
  <c r="D58" i="2" s="1"/>
  <c r="AE59" i="2"/>
  <c r="G56" i="2" s="1"/>
  <c r="F58" i="2" s="1"/>
  <c r="AE56" i="2"/>
  <c r="M56" i="2" s="1"/>
  <c r="AG58" i="2"/>
  <c r="M60" i="2" s="1"/>
  <c r="AE58" i="2"/>
  <c r="O60" i="2" s="1"/>
  <c r="AG57" i="2"/>
  <c r="L58" i="2" s="1"/>
  <c r="G60" i="2" s="1"/>
  <c r="AE57" i="2"/>
  <c r="J58" i="2" s="1"/>
  <c r="I60" i="2" s="1"/>
  <c r="AG56" i="2"/>
  <c r="O56" i="2" s="1"/>
  <c r="AG51" i="2"/>
  <c r="J46" i="2" s="1"/>
  <c r="F50" i="2" s="1"/>
  <c r="AE51" i="2"/>
  <c r="L46" i="2" s="1"/>
  <c r="D50" i="2" s="1"/>
  <c r="AG50" i="2"/>
  <c r="O48" i="2" s="1"/>
  <c r="G52" i="2" s="1"/>
  <c r="AE50" i="2"/>
  <c r="M48" i="2" s="1"/>
  <c r="I52" i="2" s="1"/>
  <c r="AG49" i="2"/>
  <c r="I46" i="2" s="1"/>
  <c r="D48" i="2" s="1"/>
  <c r="AE49" i="2"/>
  <c r="G46" i="2" s="1"/>
  <c r="F48" i="2" s="1"/>
  <c r="AG48" i="2"/>
  <c r="M50" i="2" s="1"/>
  <c r="L52" i="2" s="1"/>
  <c r="AE48" i="2"/>
  <c r="O50" i="2" s="1"/>
  <c r="J52" i="2" s="1"/>
  <c r="AG47" i="2"/>
  <c r="L48" i="2" s="1"/>
  <c r="G50" i="2" s="1"/>
  <c r="AE47" i="2"/>
  <c r="J48" i="2" s="1"/>
  <c r="AG46" i="2"/>
  <c r="O46" i="2" s="1"/>
  <c r="AE46" i="2"/>
  <c r="M46" i="2" s="1"/>
  <c r="AG39" i="2"/>
  <c r="J34" i="2" s="1"/>
  <c r="F38" i="2" s="1"/>
  <c r="AE39" i="2"/>
  <c r="L34" i="2" s="1"/>
  <c r="AG38" i="2"/>
  <c r="O36" i="2" s="1"/>
  <c r="G40" i="2" s="1"/>
  <c r="AE38" i="2"/>
  <c r="M36" i="2" s="1"/>
  <c r="I40" i="2" s="1"/>
  <c r="AG37" i="2"/>
  <c r="I34" i="2" s="1"/>
  <c r="D36" i="2" s="1"/>
  <c r="AE37" i="2"/>
  <c r="G34" i="2" s="1"/>
  <c r="AG36" i="2"/>
  <c r="M38" i="2" s="1"/>
  <c r="L40" i="2" s="1"/>
  <c r="AE36" i="2"/>
  <c r="O38" i="2" s="1"/>
  <c r="J40" i="2" s="1"/>
  <c r="AG35" i="2"/>
  <c r="L36" i="2" s="1"/>
  <c r="G38" i="2" s="1"/>
  <c r="AE35" i="2"/>
  <c r="J36" i="2" s="1"/>
  <c r="AG34" i="2"/>
  <c r="O34" i="2" s="1"/>
  <c r="D40" i="2" s="1"/>
  <c r="AE34" i="2"/>
  <c r="M34" i="2" s="1"/>
  <c r="F40" i="2" s="1"/>
  <c r="AG29" i="2"/>
  <c r="J24" i="2" s="1"/>
  <c r="F28" i="2" s="1"/>
  <c r="AE29" i="2"/>
  <c r="L24" i="2" s="1"/>
  <c r="D28" i="2" s="1"/>
  <c r="AG28" i="2"/>
  <c r="O26" i="2" s="1"/>
  <c r="G30" i="2" s="1"/>
  <c r="AG24" i="2"/>
  <c r="O24" i="2" s="1"/>
  <c r="D30" i="2" s="1"/>
  <c r="AE24" i="2"/>
  <c r="M24" i="2" s="1"/>
  <c r="F30" i="2" s="1"/>
  <c r="AE26" i="2"/>
  <c r="O28" i="2" s="1"/>
  <c r="J30" i="2" s="1"/>
  <c r="AG26" i="2"/>
  <c r="M28" i="2" s="1"/>
  <c r="L30" i="2" s="1"/>
  <c r="AE28" i="2"/>
  <c r="M26" i="2" s="1"/>
  <c r="I30" i="2" s="1"/>
  <c r="AG27" i="2"/>
  <c r="I24" i="2" s="1"/>
  <c r="AE27" i="2"/>
  <c r="G24" i="2" s="1"/>
  <c r="AG25" i="2"/>
  <c r="L26" i="2" s="1"/>
  <c r="AE25" i="2"/>
  <c r="J26" i="2" s="1"/>
  <c r="I28" i="2" s="1"/>
  <c r="AG19" i="2"/>
  <c r="J14" i="2" s="1"/>
  <c r="F18" i="2" s="1"/>
  <c r="AE19" i="2"/>
  <c r="L14" i="2" s="1"/>
  <c r="D18" i="2" s="1"/>
  <c r="AG18" i="2"/>
  <c r="O16" i="2" s="1"/>
  <c r="G20" i="2" s="1"/>
  <c r="AE18" i="2"/>
  <c r="M16" i="2" s="1"/>
  <c r="I20" i="2" s="1"/>
  <c r="AG17" i="2"/>
  <c r="I14" i="2" s="1"/>
  <c r="D16" i="2" s="1"/>
  <c r="AE17" i="2"/>
  <c r="G14" i="2" s="1"/>
  <c r="AG16" i="2"/>
  <c r="M18" i="2" s="1"/>
  <c r="L20" i="2" s="1"/>
  <c r="AE16" i="2"/>
  <c r="O18" i="2" s="1"/>
  <c r="J20" i="2" s="1"/>
  <c r="AG15" i="2"/>
  <c r="L16" i="2" s="1"/>
  <c r="G18" i="2" s="1"/>
  <c r="AE15" i="2"/>
  <c r="J16" i="2" s="1"/>
  <c r="AG14" i="2"/>
  <c r="O14" i="2" s="1"/>
  <c r="AE14" i="2"/>
  <c r="M14" i="2" s="1"/>
  <c r="AE5" i="2"/>
  <c r="J6" i="2" s="1"/>
  <c r="AG5" i="2"/>
  <c r="L6" i="2" s="1"/>
  <c r="AE6" i="2"/>
  <c r="O8" i="2" s="1"/>
  <c r="J10" i="2" s="1"/>
  <c r="AG6" i="2"/>
  <c r="M8" i="2" s="1"/>
  <c r="L10" i="2" s="1"/>
  <c r="AE7" i="2"/>
  <c r="G4" i="2" s="1"/>
  <c r="F6" i="2" s="1"/>
  <c r="AG7" i="2"/>
  <c r="I4" i="2" s="1"/>
  <c r="D6" i="2" s="1"/>
  <c r="M6" i="2"/>
  <c r="I10" i="2" s="1"/>
  <c r="AG8" i="2"/>
  <c r="O6" i="2" s="1"/>
  <c r="G10" i="2" s="1"/>
  <c r="AE9" i="2"/>
  <c r="L4" i="2" s="1"/>
  <c r="D8" i="2" s="1"/>
  <c r="AG9" i="2"/>
  <c r="J4" i="2" s="1"/>
  <c r="F8" i="2" s="1"/>
  <c r="AG4" i="2"/>
  <c r="O4" i="2" s="1"/>
  <c r="AE4" i="2"/>
  <c r="M4" i="2" s="1"/>
  <c r="N160" i="2"/>
  <c r="E166" i="2" s="1"/>
  <c r="N162" i="2"/>
  <c r="H166" i="2" s="1"/>
  <c r="N164" i="2"/>
  <c r="K166" i="2"/>
  <c r="K160" i="2"/>
  <c r="E164" i="2" s="1"/>
  <c r="K162" i="2"/>
  <c r="H164" i="2"/>
  <c r="H160" i="2"/>
  <c r="E162" i="2" s="1"/>
  <c r="N150" i="2"/>
  <c r="E156" i="2"/>
  <c r="N152" i="2"/>
  <c r="H156" i="2" s="1"/>
  <c r="N154" i="2"/>
  <c r="K156" i="2" s="1"/>
  <c r="K150" i="2"/>
  <c r="E154" i="2" s="1"/>
  <c r="K152" i="2"/>
  <c r="H154" i="2" s="1"/>
  <c r="H150" i="2"/>
  <c r="E152" i="2" s="1"/>
  <c r="N140" i="2"/>
  <c r="E146" i="2" s="1"/>
  <c r="N142" i="2"/>
  <c r="H146" i="2" s="1"/>
  <c r="N144" i="2"/>
  <c r="K146" i="2" s="1"/>
  <c r="K140" i="2"/>
  <c r="E144" i="2" s="1"/>
  <c r="K142" i="2"/>
  <c r="H144" i="2" s="1"/>
  <c r="H140" i="2"/>
  <c r="E142" i="2"/>
  <c r="N130" i="2"/>
  <c r="E136" i="2"/>
  <c r="N132" i="2"/>
  <c r="H136" i="2" s="1"/>
  <c r="N134" i="2"/>
  <c r="K136" i="2" s="1"/>
  <c r="K130" i="2"/>
  <c r="E134" i="2" s="1"/>
  <c r="K132" i="2"/>
  <c r="H134" i="2" s="1"/>
  <c r="H130" i="2"/>
  <c r="E132" i="2" s="1"/>
  <c r="N118" i="2"/>
  <c r="E124" i="2"/>
  <c r="N120" i="2"/>
  <c r="H124" i="2" s="1"/>
  <c r="N122" i="2"/>
  <c r="K124" i="2" s="1"/>
  <c r="K118" i="2"/>
  <c r="E122" i="2" s="1"/>
  <c r="K120" i="2"/>
  <c r="H122" i="2" s="1"/>
  <c r="H118" i="2"/>
  <c r="E120" i="2"/>
  <c r="N108" i="2"/>
  <c r="E114" i="2"/>
  <c r="N110" i="2"/>
  <c r="H114" i="2"/>
  <c r="N112" i="2"/>
  <c r="K114" i="2" s="1"/>
  <c r="K108" i="2"/>
  <c r="E112" i="2" s="1"/>
  <c r="K110" i="2"/>
  <c r="H112" i="2" s="1"/>
  <c r="H108" i="2"/>
  <c r="E110" i="2"/>
  <c r="N98" i="2"/>
  <c r="E104" i="2" s="1"/>
  <c r="N100" i="2"/>
  <c r="H104" i="2" s="1"/>
  <c r="N102" i="2"/>
  <c r="K104" i="2"/>
  <c r="K98" i="2"/>
  <c r="E102" i="2" s="1"/>
  <c r="K100" i="2"/>
  <c r="H102" i="2"/>
  <c r="H98" i="2"/>
  <c r="E100" i="2" s="1"/>
  <c r="N88" i="2"/>
  <c r="E94" i="2" s="1"/>
  <c r="N90" i="2"/>
  <c r="H94" i="2" s="1"/>
  <c r="N92" i="2"/>
  <c r="K94" i="2" s="1"/>
  <c r="K88" i="2"/>
  <c r="E92" i="2" s="1"/>
  <c r="K90" i="2"/>
  <c r="H92" i="2"/>
  <c r="H88" i="2"/>
  <c r="E90" i="2" s="1"/>
  <c r="N76" i="2"/>
  <c r="E82" i="2" s="1"/>
  <c r="N78" i="2"/>
  <c r="H82" i="2" s="1"/>
  <c r="N80" i="2"/>
  <c r="K82" i="2" s="1"/>
  <c r="K76" i="2"/>
  <c r="E80" i="2" s="1"/>
  <c r="K78" i="2"/>
  <c r="H80" i="2"/>
  <c r="H76" i="2"/>
  <c r="E78" i="2" s="1"/>
  <c r="N66" i="2"/>
  <c r="E72" i="2" s="1"/>
  <c r="N68" i="2"/>
  <c r="H72" i="2" s="1"/>
  <c r="N70" i="2"/>
  <c r="K72" i="2" s="1"/>
  <c r="K66" i="2"/>
  <c r="E70" i="2" s="1"/>
  <c r="K68" i="2"/>
  <c r="H70" i="2" s="1"/>
  <c r="H66" i="2"/>
  <c r="E68" i="2"/>
  <c r="N56" i="2"/>
  <c r="E62" i="2"/>
  <c r="N58" i="2"/>
  <c r="H62" i="2" s="1"/>
  <c r="N60" i="2"/>
  <c r="K62" i="2" s="1"/>
  <c r="K56" i="2"/>
  <c r="E60" i="2" s="1"/>
  <c r="K58" i="2"/>
  <c r="H60" i="2" s="1"/>
  <c r="H56" i="2"/>
  <c r="E58" i="2" s="1"/>
  <c r="N46" i="2"/>
  <c r="E52" i="2" s="1"/>
  <c r="N48" i="2"/>
  <c r="H52" i="2" s="1"/>
  <c r="N50" i="2"/>
  <c r="K52" i="2" s="1"/>
  <c r="K46" i="2"/>
  <c r="E50" i="2" s="1"/>
  <c r="K48" i="2"/>
  <c r="H50" i="2" s="1"/>
  <c r="H46" i="2"/>
  <c r="E48" i="2" s="1"/>
  <c r="N34" i="2"/>
  <c r="E40" i="2" s="1"/>
  <c r="N36" i="2"/>
  <c r="H40" i="2" s="1"/>
  <c r="N38" i="2"/>
  <c r="K40" i="2" s="1"/>
  <c r="K34" i="2"/>
  <c r="E38" i="2" s="1"/>
  <c r="K36" i="2"/>
  <c r="H38" i="2" s="1"/>
  <c r="H34" i="2"/>
  <c r="E36" i="2"/>
  <c r="N24" i="2"/>
  <c r="E30" i="2"/>
  <c r="N26" i="2"/>
  <c r="H30" i="2" s="1"/>
  <c r="N28" i="2"/>
  <c r="K30" i="2" s="1"/>
  <c r="K24" i="2"/>
  <c r="E28" i="2" s="1"/>
  <c r="K26" i="2"/>
  <c r="H28" i="2" s="1"/>
  <c r="H24" i="2"/>
  <c r="E26" i="2" s="1"/>
  <c r="N14" i="2"/>
  <c r="E20" i="2"/>
  <c r="N16" i="2"/>
  <c r="H20" i="2"/>
  <c r="N18" i="2"/>
  <c r="K20" i="2" s="1"/>
  <c r="K14" i="2"/>
  <c r="E18" i="2" s="1"/>
  <c r="K16" i="2"/>
  <c r="H18" i="2" s="1"/>
  <c r="H14" i="2"/>
  <c r="E16" i="2"/>
  <c r="K4" i="2"/>
  <c r="E8" i="2" s="1"/>
  <c r="K6" i="2"/>
  <c r="H8" i="2" s="1"/>
  <c r="N8" i="2"/>
  <c r="K10" i="2" s="1"/>
  <c r="H4" i="2"/>
  <c r="E6" i="2" s="1"/>
  <c r="N6" i="2"/>
  <c r="H10" i="2" s="1"/>
  <c r="N4" i="2"/>
  <c r="E10" i="2" s="1"/>
  <c r="N12" i="16"/>
  <c r="J4" i="16"/>
  <c r="T10" i="16"/>
  <c r="T27" i="16"/>
  <c r="P19" i="16"/>
  <c r="K14" i="16"/>
  <c r="V23" i="16"/>
  <c r="V12" i="16"/>
  <c r="V6" i="16"/>
  <c r="G10" i="16"/>
  <c r="T23" i="16"/>
  <c r="Q4" i="16"/>
  <c r="S4" i="16"/>
  <c r="Q19" i="16"/>
  <c r="P6" i="16"/>
  <c r="N21" i="16"/>
  <c r="K6" i="16"/>
  <c r="M6" i="16"/>
  <c r="H23" i="16"/>
  <c r="N19" i="16"/>
  <c r="Q10" i="16"/>
  <c r="P4" i="16"/>
  <c r="K4" i="16"/>
  <c r="S8" i="16"/>
  <c r="H34" i="14"/>
  <c r="V27" i="16"/>
  <c r="M4" i="16"/>
  <c r="T6" i="16"/>
  <c r="T12" i="16"/>
  <c r="K21" i="16"/>
  <c r="H4" i="16"/>
  <c r="Q8" i="16"/>
  <c r="V10" i="16"/>
  <c r="M19" i="16"/>
  <c r="T4" i="16"/>
  <c r="V4" i="16"/>
  <c r="Q6" i="16"/>
  <c r="S6" i="16"/>
  <c r="N8" i="16"/>
  <c r="P8" i="16"/>
  <c r="H19" i="16"/>
  <c r="T19" i="16"/>
  <c r="V19" i="16"/>
  <c r="Q21" i="16"/>
  <c r="S21" i="16"/>
  <c r="T21" i="16"/>
  <c r="V21" i="16"/>
  <c r="N23" i="16"/>
  <c r="P23" i="16"/>
  <c r="Q23" i="16"/>
  <c r="S23" i="16"/>
  <c r="Q25" i="16"/>
  <c r="S25" i="16"/>
  <c r="T25" i="16"/>
  <c r="V25" i="16"/>
  <c r="E23" i="14"/>
  <c r="Q4" i="15" s="1"/>
  <c r="G41" i="14"/>
  <c r="O17" i="15" s="1"/>
  <c r="K29" i="17" l="1"/>
  <c r="E6" i="17"/>
  <c r="H19" i="17"/>
  <c r="Y4" i="16"/>
  <c r="D57" i="4"/>
  <c r="G6" i="17"/>
  <c r="T12" i="17"/>
  <c r="D5" i="12"/>
  <c r="E35" i="14"/>
  <c r="O6" i="15" s="1"/>
  <c r="V25" i="17"/>
  <c r="Q21" i="17"/>
  <c r="J8" i="17"/>
  <c r="H12" i="17"/>
  <c r="P8" i="17"/>
  <c r="Q23" i="17"/>
  <c r="S23" i="17"/>
  <c r="J19" i="17"/>
  <c r="M29" i="17"/>
  <c r="D21" i="12"/>
  <c r="R150" i="2"/>
  <c r="B127" i="2"/>
  <c r="P156" i="2"/>
  <c r="Z12" i="16"/>
  <c r="E47" i="12"/>
  <c r="F6" i="14"/>
  <c r="Y27" i="16"/>
  <c r="J29" i="17"/>
  <c r="S19" i="16"/>
  <c r="G27" i="17"/>
  <c r="Y27" i="17" s="1"/>
  <c r="R136" i="2"/>
  <c r="J19" i="16"/>
  <c r="W12" i="16"/>
  <c r="W29" i="16"/>
  <c r="D33" i="12"/>
  <c r="E24" i="14"/>
  <c r="E60" i="14"/>
  <c r="Y12" i="16"/>
  <c r="Y25" i="16"/>
  <c r="N4" i="17"/>
  <c r="T4" i="17"/>
  <c r="T27" i="17"/>
  <c r="W21" i="16"/>
  <c r="W4" i="17"/>
  <c r="R134" i="2"/>
  <c r="Y6" i="16"/>
  <c r="V10" i="17"/>
  <c r="P19" i="17"/>
  <c r="W6" i="16"/>
  <c r="Y6" i="17"/>
  <c r="V19" i="17"/>
  <c r="Q25" i="17"/>
  <c r="V21" i="17"/>
  <c r="Y12" i="17"/>
  <c r="Z29" i="16"/>
  <c r="W23" i="16"/>
  <c r="G23" i="17"/>
  <c r="Y23" i="17" s="1"/>
  <c r="G8" i="17"/>
  <c r="F43" i="12"/>
  <c r="S10" i="17"/>
  <c r="Y10" i="17" s="1"/>
  <c r="R152" i="2"/>
  <c r="P146" i="2"/>
  <c r="W8" i="16"/>
  <c r="K14" i="17"/>
  <c r="D40" i="12"/>
  <c r="Q6" i="13" s="1"/>
  <c r="D37" i="4"/>
  <c r="D20" i="12"/>
  <c r="O4" i="13" s="1"/>
  <c r="P142" i="2"/>
  <c r="Z25" i="16"/>
  <c r="W25" i="16"/>
  <c r="Y21" i="17"/>
  <c r="E39" i="24"/>
  <c r="K80" i="25"/>
  <c r="W10" i="16"/>
  <c r="W23" i="17"/>
  <c r="Z23" i="17"/>
  <c r="Z6" i="16"/>
  <c r="Z27" i="16"/>
  <c r="Y29" i="16"/>
  <c r="P160" i="2"/>
  <c r="F162" i="2"/>
  <c r="R162" i="2" s="1"/>
  <c r="S160" i="2"/>
  <c r="Y14" i="16"/>
  <c r="Y8" i="17"/>
  <c r="Z8" i="16"/>
  <c r="D162" i="2"/>
  <c r="R160" i="2"/>
  <c r="P166" i="2"/>
  <c r="W14" i="16"/>
  <c r="W4" i="16"/>
  <c r="Z4" i="16"/>
  <c r="W19" i="17"/>
  <c r="W6" i="17"/>
  <c r="P154" i="2"/>
  <c r="F132" i="2"/>
  <c r="R132" i="2" s="1"/>
  <c r="P130" i="2"/>
  <c r="P150" i="2"/>
  <c r="F154" i="2"/>
  <c r="F142" i="2"/>
  <c r="R142" i="2" s="1"/>
  <c r="S140" i="2"/>
  <c r="P140" i="2"/>
  <c r="P164" i="2"/>
  <c r="Z14" i="16"/>
  <c r="Y8" i="16"/>
  <c r="R110" i="2"/>
  <c r="G114" i="2"/>
  <c r="P114" i="2" s="1"/>
  <c r="E37" i="24"/>
  <c r="K66" i="25"/>
  <c r="W27" i="16"/>
  <c r="W29" i="17"/>
  <c r="R130" i="2"/>
  <c r="E47" i="4"/>
  <c r="D21" i="4"/>
  <c r="G10" i="14"/>
  <c r="K25" i="17"/>
  <c r="Y19" i="17"/>
  <c r="M25" i="17"/>
  <c r="D13" i="12"/>
  <c r="F14" i="14"/>
  <c r="F45" i="14"/>
  <c r="Q13" i="15" s="1"/>
  <c r="E44" i="14"/>
  <c r="H17" i="14"/>
  <c r="O19" i="15" s="1"/>
  <c r="K12" i="17"/>
  <c r="W12" i="17" s="1"/>
  <c r="Q10" i="17"/>
  <c r="W10" i="17" s="1"/>
  <c r="E63" i="14"/>
  <c r="Q9" i="15" s="1"/>
  <c r="G25" i="17"/>
  <c r="S150" i="2"/>
  <c r="D152" i="2"/>
  <c r="D36" i="12"/>
  <c r="O6" i="13" s="1"/>
  <c r="E38" i="12" s="1"/>
  <c r="O13" i="13" s="1"/>
  <c r="F42" i="12" s="1"/>
  <c r="O17" i="13" s="1"/>
  <c r="D60" i="12"/>
  <c r="O9" i="13" s="1"/>
  <c r="J10" i="16"/>
  <c r="Y10" i="16" s="1"/>
  <c r="P21" i="16"/>
  <c r="Y21" i="16" s="1"/>
  <c r="E8" i="17"/>
  <c r="S4" i="17"/>
  <c r="Y4" i="17" s="1"/>
  <c r="F22" i="14"/>
  <c r="F53" i="14"/>
  <c r="O14" i="15" s="1"/>
  <c r="E48" i="14"/>
  <c r="H49" i="14"/>
  <c r="Q19" i="15" s="1"/>
  <c r="J14" i="17"/>
  <c r="Z14" i="17" s="1"/>
  <c r="Q8" i="17"/>
  <c r="H27" i="17"/>
  <c r="W27" i="17" s="1"/>
  <c r="T10" i="17"/>
  <c r="R144" i="2"/>
  <c r="S164" i="2"/>
  <c r="E31" i="14"/>
  <c r="Q5" i="15" s="1"/>
  <c r="P82" i="2"/>
  <c r="E7" i="12"/>
  <c r="F29" i="14"/>
  <c r="Q12" i="15" s="1"/>
  <c r="F62" i="14"/>
  <c r="N21" i="17"/>
  <c r="W21" i="17" s="1"/>
  <c r="E14" i="17"/>
  <c r="W14" i="17" s="1"/>
  <c r="Z23" i="16"/>
  <c r="D5" i="4"/>
  <c r="E20" i="14"/>
  <c r="G57" i="14"/>
  <c r="Q17" i="15" s="1"/>
  <c r="P30" i="2"/>
  <c r="R140" i="2"/>
  <c r="G29" i="17"/>
  <c r="Z29" i="17" s="1"/>
  <c r="E28" i="14"/>
  <c r="D53" i="12"/>
  <c r="F37" i="14"/>
  <c r="O13" i="15" s="1"/>
  <c r="E40" i="14"/>
  <c r="E56" i="14"/>
  <c r="K19" i="16"/>
  <c r="Z19" i="16" s="1"/>
  <c r="G35" i="4"/>
  <c r="G51" i="12"/>
  <c r="G19" i="12"/>
  <c r="F59" i="4"/>
  <c r="F27" i="12"/>
  <c r="F27" i="4"/>
  <c r="D29" i="12"/>
  <c r="D25" i="12"/>
  <c r="D8" i="12"/>
  <c r="Q2" i="13" s="1"/>
  <c r="E23" i="4"/>
  <c r="D40" i="4"/>
  <c r="Q6" i="6" s="1"/>
  <c r="D64" i="12"/>
  <c r="Q9" i="13" s="1"/>
  <c r="E62" i="12" s="1"/>
  <c r="Q14" i="13" s="1"/>
  <c r="F58" i="12" s="1"/>
  <c r="Q17" i="13" s="1"/>
  <c r="G50" i="12" s="1"/>
  <c r="Q19" i="13" s="1"/>
  <c r="G34" i="12" s="1"/>
  <c r="D65" i="12"/>
  <c r="D49" i="12"/>
  <c r="D44" i="12"/>
  <c r="O7" i="13" s="1"/>
  <c r="D16" i="12"/>
  <c r="Q3" i="13" s="1"/>
  <c r="D4" i="12"/>
  <c r="O2" i="13" s="1"/>
  <c r="E6" i="12" s="1"/>
  <c r="O11" i="13" s="1"/>
  <c r="F10" i="12" s="1"/>
  <c r="O16" i="13" s="1"/>
  <c r="D44" i="4"/>
  <c r="O7" i="6" s="1"/>
  <c r="D25" i="4"/>
  <c r="D56" i="4"/>
  <c r="Q8" i="6" s="1"/>
  <c r="D12" i="4"/>
  <c r="O3" i="6" s="1"/>
  <c r="D28" i="4"/>
  <c r="O5" i="6" s="1"/>
  <c r="D61" i="4"/>
  <c r="D53" i="4"/>
  <c r="D4" i="4"/>
  <c r="O2" i="6" s="1"/>
  <c r="E6" i="4" s="1"/>
  <c r="O11" i="6" s="1"/>
  <c r="R100" i="2"/>
  <c r="P108" i="2"/>
  <c r="R120" i="2"/>
  <c r="P88" i="2"/>
  <c r="R108" i="2"/>
  <c r="D110" i="2"/>
  <c r="S110" i="2" s="1"/>
  <c r="S108" i="2"/>
  <c r="P102" i="2"/>
  <c r="R94" i="2"/>
  <c r="R92" i="2"/>
  <c r="R112" i="2"/>
  <c r="R114" i="2"/>
  <c r="P112" i="2"/>
  <c r="R122" i="2"/>
  <c r="S122" i="2"/>
  <c r="S102" i="2"/>
  <c r="R102" i="2"/>
  <c r="P90" i="2"/>
  <c r="P58" i="2"/>
  <c r="D94" i="2"/>
  <c r="P94" i="2" s="1"/>
  <c r="R88" i="2"/>
  <c r="S88" i="2"/>
  <c r="R34" i="2"/>
  <c r="F104" i="2"/>
  <c r="R104" i="2" s="1"/>
  <c r="P98" i="2"/>
  <c r="S98" i="2"/>
  <c r="R98" i="2"/>
  <c r="P118" i="2"/>
  <c r="F124" i="2"/>
  <c r="R124" i="2" s="1"/>
  <c r="S118" i="2"/>
  <c r="D124" i="2"/>
  <c r="P124" i="2" s="1"/>
  <c r="R118" i="2"/>
  <c r="D45" i="23"/>
  <c r="K3" i="23"/>
  <c r="E7" i="22"/>
  <c r="K24" i="23"/>
  <c r="E17" i="22"/>
  <c r="E25" i="22"/>
  <c r="I55" i="23" s="1"/>
  <c r="D52" i="23"/>
  <c r="E5" i="22"/>
  <c r="I13" i="23" s="1"/>
  <c r="D10" i="23"/>
  <c r="P36" i="2"/>
  <c r="F36" i="2"/>
  <c r="R36" i="2" s="1"/>
  <c r="P34" i="2"/>
  <c r="P40" i="2"/>
  <c r="D9" i="4"/>
  <c r="F78" i="2"/>
  <c r="R78" i="2" s="1"/>
  <c r="P76" i="2"/>
  <c r="R76" i="2"/>
  <c r="D78" i="2"/>
  <c r="P78" i="2" s="1"/>
  <c r="E8" i="14"/>
  <c r="F72" i="2"/>
  <c r="R72" i="2" s="1"/>
  <c r="S66" i="2"/>
  <c r="P66" i="2"/>
  <c r="D72" i="2"/>
  <c r="P72" i="2" s="1"/>
  <c r="R66" i="2"/>
  <c r="R4" i="2"/>
  <c r="I70" i="2"/>
  <c r="R70" i="2" s="1"/>
  <c r="P68" i="2"/>
  <c r="P50" i="2"/>
  <c r="R28" i="2"/>
  <c r="I50" i="2"/>
  <c r="S50" i="2" s="1"/>
  <c r="P48" i="2"/>
  <c r="I8" i="2"/>
  <c r="R8" i="2" s="1"/>
  <c r="P6" i="2"/>
  <c r="G8" i="2"/>
  <c r="P8" i="2" s="1"/>
  <c r="R6" i="2"/>
  <c r="S6" i="2"/>
  <c r="D26" i="2"/>
  <c r="P26" i="2" s="1"/>
  <c r="R24" i="2"/>
  <c r="P24" i="2"/>
  <c r="S24" i="2"/>
  <c r="F26" i="2"/>
  <c r="R26" i="2" s="1"/>
  <c r="I18" i="2"/>
  <c r="R18" i="2" s="1"/>
  <c r="P16" i="2"/>
  <c r="P18" i="2"/>
  <c r="S60" i="2"/>
  <c r="L62" i="2"/>
  <c r="P60" i="2"/>
  <c r="J62" i="2"/>
  <c r="R60" i="2"/>
  <c r="D52" i="2"/>
  <c r="P52" i="2" s="1"/>
  <c r="R46" i="2"/>
  <c r="S46" i="2"/>
  <c r="F52" i="2"/>
  <c r="R52" i="2" s="1"/>
  <c r="P46" i="2"/>
  <c r="R56" i="2"/>
  <c r="D62" i="2"/>
  <c r="F62" i="2"/>
  <c r="P56" i="2"/>
  <c r="S56" i="2"/>
  <c r="G28" i="2"/>
  <c r="S28" i="2" s="1"/>
  <c r="R14" i="2"/>
  <c r="D20" i="2"/>
  <c r="F20" i="2"/>
  <c r="R20" i="2" s="1"/>
  <c r="P14" i="2"/>
  <c r="S14" i="2"/>
  <c r="S4" i="2"/>
  <c r="F10" i="2"/>
  <c r="R10" i="2" s="1"/>
  <c r="P4" i="2"/>
  <c r="E4" i="14"/>
  <c r="AC22" i="17"/>
  <c r="S48" i="2"/>
  <c r="R48" i="2"/>
  <c r="R58" i="2"/>
  <c r="S58" i="2"/>
  <c r="S68" i="2"/>
  <c r="R68" i="2"/>
  <c r="P92" i="2"/>
  <c r="S92" i="2"/>
  <c r="S166" i="2"/>
  <c r="R166" i="2"/>
  <c r="S156" i="2"/>
  <c r="R156" i="2"/>
  <c r="R146" i="2"/>
  <c r="S120" i="2"/>
  <c r="P120" i="2"/>
  <c r="P80" i="2"/>
  <c r="R30" i="2"/>
  <c r="S30" i="2"/>
  <c r="R40" i="2"/>
  <c r="S40" i="2"/>
  <c r="R90" i="2"/>
  <c r="S90" i="2"/>
  <c r="P70" i="2"/>
  <c r="P132" i="2"/>
  <c r="P104" i="2"/>
  <c r="R82" i="2"/>
  <c r="S82" i="2"/>
  <c r="S136" i="2"/>
  <c r="P136" i="2"/>
  <c r="D10" i="2"/>
  <c r="F16" i="2"/>
  <c r="D38" i="2"/>
  <c r="I80" i="2"/>
  <c r="S80" i="2" s="1"/>
  <c r="D100" i="2"/>
  <c r="D134" i="2"/>
  <c r="D144" i="2"/>
  <c r="S76" i="2"/>
  <c r="P122" i="2"/>
  <c r="S146" i="2"/>
  <c r="R164" i="2"/>
  <c r="C35" i="18"/>
  <c r="S114" i="2"/>
  <c r="C39" i="18"/>
  <c r="Y23" i="16"/>
  <c r="E14" i="22"/>
  <c r="I27" i="23" s="1"/>
  <c r="S112" i="2"/>
  <c r="S34" i="2"/>
  <c r="S130" i="2"/>
  <c r="Z6" i="17"/>
  <c r="I38" i="2"/>
  <c r="R38" i="2" s="1"/>
  <c r="AC27" i="16"/>
  <c r="W48" i="2"/>
  <c r="AE20" i="16"/>
  <c r="AC20" i="17"/>
  <c r="AC7" i="17"/>
  <c r="AE27" i="17"/>
  <c r="AC8" i="17"/>
  <c r="AC29" i="17"/>
  <c r="AC32" i="17"/>
  <c r="AC21" i="17"/>
  <c r="AC31" i="17"/>
  <c r="AC34" i="17"/>
  <c r="AC36" i="16"/>
  <c r="AE8" i="17"/>
  <c r="AC18" i="17"/>
  <c r="AC35" i="17"/>
  <c r="AE13" i="17"/>
  <c r="Y48" i="2"/>
  <c r="AE19" i="17"/>
  <c r="AE21" i="17"/>
  <c r="AE6" i="17"/>
  <c r="D3" i="15"/>
  <c r="D17" i="15"/>
  <c r="AC12" i="17"/>
  <c r="AC28" i="17"/>
  <c r="AC15" i="17"/>
  <c r="AE3" i="17"/>
  <c r="AC14" i="17"/>
  <c r="AC19" i="17"/>
  <c r="W132" i="2"/>
  <c r="AE13" i="16"/>
  <c r="AE6" i="16"/>
  <c r="AE17" i="17"/>
  <c r="AE5" i="17"/>
  <c r="AC6" i="17"/>
  <c r="AE14" i="17"/>
  <c r="W141" i="2"/>
  <c r="AC13" i="16"/>
  <c r="B10" i="15"/>
  <c r="B11" i="15"/>
  <c r="B12" i="15"/>
  <c r="B13" i="15"/>
  <c r="B14" i="15"/>
  <c r="B15" i="15"/>
  <c r="B16" i="15"/>
  <c r="B17" i="15"/>
  <c r="AE32" i="16"/>
  <c r="AC4" i="17"/>
  <c r="AE25" i="17"/>
  <c r="AE15" i="17"/>
  <c r="AC11" i="17"/>
  <c r="AC5" i="17"/>
  <c r="H66" i="19"/>
  <c r="C37" i="18"/>
  <c r="D73" i="19"/>
  <c r="E35" i="18"/>
  <c r="I76" i="19" s="1"/>
  <c r="K66" i="19"/>
  <c r="E37" i="18"/>
  <c r="K80" i="19"/>
  <c r="E39" i="18"/>
  <c r="K66" i="21"/>
  <c r="D3" i="21"/>
  <c r="D17" i="21"/>
  <c r="E8" i="20"/>
  <c r="D38" i="21"/>
  <c r="K52" i="21"/>
  <c r="D80" i="21"/>
  <c r="E38" i="20"/>
  <c r="Y50" i="2"/>
  <c r="C5" i="22"/>
  <c r="I20" i="23" s="1"/>
  <c r="A10" i="23"/>
  <c r="D3" i="23"/>
  <c r="E4" i="22"/>
  <c r="I6" i="23" s="1"/>
  <c r="A17" i="23"/>
  <c r="C6" i="22"/>
  <c r="K10" i="23"/>
  <c r="E8" i="22"/>
  <c r="D80" i="23"/>
  <c r="E36" i="22"/>
  <c r="Y88" i="2"/>
  <c r="E26" i="22"/>
  <c r="E28" i="22"/>
  <c r="E16" i="22"/>
  <c r="E18" i="22"/>
  <c r="E39" i="22"/>
  <c r="W90" i="2"/>
  <c r="K59" i="23"/>
  <c r="A3" i="23"/>
  <c r="C4" i="22"/>
  <c r="B20" i="23" s="1"/>
  <c r="K17" i="23"/>
  <c r="E9" i="22"/>
  <c r="K73" i="23"/>
  <c r="E38" i="22"/>
  <c r="D3" i="25"/>
  <c r="E4" i="24"/>
  <c r="I6" i="25" s="1"/>
  <c r="D17" i="25"/>
  <c r="E6" i="24"/>
  <c r="K10" i="25"/>
  <c r="E8" i="24"/>
  <c r="D24" i="25"/>
  <c r="E14" i="24"/>
  <c r="I27" i="25" s="1"/>
  <c r="E16" i="24"/>
  <c r="D38" i="25"/>
  <c r="K31" i="25"/>
  <c r="E18" i="24"/>
  <c r="D45" i="25"/>
  <c r="E24" i="24"/>
  <c r="I48" i="25" s="1"/>
  <c r="E26" i="24"/>
  <c r="D59" i="25"/>
  <c r="K52" i="25"/>
  <c r="E28" i="24"/>
  <c r="D66" i="25"/>
  <c r="E34" i="24"/>
  <c r="I69" i="25" s="1"/>
  <c r="D80" i="25"/>
  <c r="E36" i="24"/>
  <c r="K73" i="25"/>
  <c r="E38" i="24"/>
  <c r="W160" i="2"/>
  <c r="E7" i="24"/>
  <c r="E27" i="24"/>
  <c r="Y151" i="2"/>
  <c r="D73" i="25"/>
  <c r="E17" i="24"/>
  <c r="D52" i="25"/>
  <c r="D8" i="4"/>
  <c r="Q2" i="6" s="1"/>
  <c r="D17" i="4"/>
  <c r="D24" i="4"/>
  <c r="Q4" i="6" s="1"/>
  <c r="D33" i="4"/>
  <c r="D41" i="4"/>
  <c r="D45" i="4"/>
  <c r="D49" i="4"/>
  <c r="D60" i="4"/>
  <c r="O9" i="6" s="1"/>
  <c r="D64" i="4"/>
  <c r="Q9" i="6" s="1"/>
  <c r="E62" i="4" s="1"/>
  <c r="Q14" i="6" s="1"/>
  <c r="F58" i="4" s="1"/>
  <c r="Q17" i="6" s="1"/>
  <c r="G50" i="4" s="1"/>
  <c r="Q19" i="6" s="1"/>
  <c r="E7" i="4"/>
  <c r="E15" i="4"/>
  <c r="E39" i="4"/>
  <c r="E55" i="4"/>
  <c r="E63" i="4"/>
  <c r="F43" i="4"/>
  <c r="G19" i="4"/>
  <c r="D12" i="12"/>
  <c r="O3" i="13" s="1"/>
  <c r="E14" i="12" s="1"/>
  <c r="Q11" i="13" s="1"/>
  <c r="D9" i="12"/>
  <c r="D24" i="12"/>
  <c r="Q4" i="13" s="1"/>
  <c r="E22" i="12" s="1"/>
  <c r="O12" i="13" s="1"/>
  <c r="D41" i="12"/>
  <c r="D48" i="12"/>
  <c r="Q7" i="13" s="1"/>
  <c r="E46" i="12" s="1"/>
  <c r="Q13" i="13" s="1"/>
  <c r="D52" i="12"/>
  <c r="O8" i="13" s="1"/>
  <c r="E54" i="12" s="1"/>
  <c r="O14" i="13" s="1"/>
  <c r="D61" i="12"/>
  <c r="D57" i="12"/>
  <c r="D37" i="12"/>
  <c r="D45" i="12"/>
  <c r="E15" i="12"/>
  <c r="E31" i="12"/>
  <c r="E39" i="12"/>
  <c r="F59" i="12"/>
  <c r="E16" i="14"/>
  <c r="E19" i="14"/>
  <c r="O4" i="15" s="1"/>
  <c r="E36" i="14"/>
  <c r="F21" i="14"/>
  <c r="O12" i="15" s="1"/>
  <c r="F30" i="14"/>
  <c r="F61" i="14"/>
  <c r="Q14" i="15" s="1"/>
  <c r="G26" i="14"/>
  <c r="G58" i="14"/>
  <c r="H18" i="14"/>
  <c r="H33" i="14"/>
  <c r="H50" i="14"/>
  <c r="F54" i="14"/>
  <c r="F46" i="14"/>
  <c r="F38" i="14"/>
  <c r="E55" i="14"/>
  <c r="Q8" i="15" s="1"/>
  <c r="E51" i="14"/>
  <c r="O8" i="15" s="1"/>
  <c r="E59" i="14"/>
  <c r="O9" i="15" s="1"/>
  <c r="E52" i="14"/>
  <c r="E47" i="14"/>
  <c r="Q7" i="15" s="1"/>
  <c r="E43" i="14"/>
  <c r="O7" i="15" s="1"/>
  <c r="E39" i="14"/>
  <c r="Q6" i="15" s="1"/>
  <c r="E32" i="14"/>
  <c r="B8" i="15"/>
  <c r="B6" i="15"/>
  <c r="B3" i="15"/>
  <c r="E7" i="14" s="1"/>
  <c r="Q2" i="15" s="1"/>
  <c r="D4" i="15"/>
  <c r="G35" i="12"/>
  <c r="F11" i="12"/>
  <c r="E63" i="12"/>
  <c r="E55" i="12"/>
  <c r="E23" i="12"/>
  <c r="D56" i="12"/>
  <c r="Q8" i="13" s="1"/>
  <c r="D32" i="12"/>
  <c r="Q5" i="13" s="1"/>
  <c r="D28" i="12"/>
  <c r="O5" i="13" s="1"/>
  <c r="D17" i="12"/>
  <c r="G51" i="4"/>
  <c r="F11" i="4"/>
  <c r="E31" i="4"/>
  <c r="D65" i="4"/>
  <c r="D52" i="4"/>
  <c r="O8" i="6" s="1"/>
  <c r="E54" i="4" s="1"/>
  <c r="O14" i="6" s="1"/>
  <c r="D48" i="4"/>
  <c r="Q7" i="6" s="1"/>
  <c r="E46" i="4" s="1"/>
  <c r="Q13" i="6" s="1"/>
  <c r="D36" i="4"/>
  <c r="O6" i="6" s="1"/>
  <c r="E38" i="4" s="1"/>
  <c r="O13" i="6" s="1"/>
  <c r="D32" i="4"/>
  <c r="Q5" i="6" s="1"/>
  <c r="E30" i="4" s="1"/>
  <c r="Q12" i="6" s="1"/>
  <c r="D29" i="4"/>
  <c r="D20" i="4"/>
  <c r="O4" i="6" s="1"/>
  <c r="D16" i="4"/>
  <c r="Q3" i="6" s="1"/>
  <c r="D13" i="4"/>
  <c r="E29" i="24"/>
  <c r="E15" i="24"/>
  <c r="I34" i="25" s="1"/>
  <c r="E19" i="24"/>
  <c r="E5" i="24"/>
  <c r="I13" i="25" s="1"/>
  <c r="E9" i="24"/>
  <c r="C4" i="24"/>
  <c r="B20" i="25" s="1"/>
  <c r="C5" i="24"/>
  <c r="C6" i="24"/>
  <c r="C7" i="24"/>
  <c r="C8" i="24"/>
  <c r="C9" i="24"/>
  <c r="C14" i="24"/>
  <c r="B41" i="25" s="1"/>
  <c r="C15" i="24"/>
  <c r="C16" i="24"/>
  <c r="C17" i="24"/>
  <c r="C18" i="24"/>
  <c r="C19" i="24"/>
  <c r="C24" i="24"/>
  <c r="B62" i="25" s="1"/>
  <c r="C25" i="24"/>
  <c r="C26" i="24"/>
  <c r="C27" i="24"/>
  <c r="C28" i="24"/>
  <c r="C29" i="24"/>
  <c r="C34" i="24"/>
  <c r="B83" i="25" s="1"/>
  <c r="C35" i="24"/>
  <c r="C36" i="24"/>
  <c r="C37" i="24"/>
  <c r="C38" i="24"/>
  <c r="C39" i="24"/>
  <c r="E37" i="22"/>
  <c r="E35" i="22"/>
  <c r="I76" i="23" s="1"/>
  <c r="D66" i="23"/>
  <c r="E27" i="22"/>
  <c r="E19" i="22"/>
  <c r="E15" i="22"/>
  <c r="I34" i="23" s="1"/>
  <c r="E6" i="22"/>
  <c r="I69" i="23"/>
  <c r="C7" i="22"/>
  <c r="C8" i="22"/>
  <c r="C9" i="22"/>
  <c r="C14" i="22"/>
  <c r="B41" i="23" s="1"/>
  <c r="C15" i="22"/>
  <c r="C16" i="22"/>
  <c r="C17" i="22"/>
  <c r="C18" i="22"/>
  <c r="C19" i="22"/>
  <c r="C24" i="22"/>
  <c r="B62" i="23" s="1"/>
  <c r="C25" i="22"/>
  <c r="C26" i="22"/>
  <c r="C27" i="22"/>
  <c r="C28" i="22"/>
  <c r="C29" i="22"/>
  <c r="C34" i="22"/>
  <c r="B83" i="23" s="1"/>
  <c r="C35" i="22"/>
  <c r="C36" i="22"/>
  <c r="C37" i="22"/>
  <c r="C38" i="22"/>
  <c r="C39" i="22"/>
  <c r="B55" i="23"/>
  <c r="B85" i="2"/>
  <c r="Y152" i="2"/>
  <c r="Y101" i="2"/>
  <c r="Y110" i="2"/>
  <c r="Y16" i="2"/>
  <c r="Y120" i="2"/>
  <c r="Y68" i="2"/>
  <c r="Y109" i="2"/>
  <c r="Y26" i="2"/>
  <c r="Y132" i="2"/>
  <c r="Y89" i="2"/>
  <c r="W19" i="2"/>
  <c r="Y131" i="2"/>
  <c r="D6" i="15"/>
  <c r="Y77" i="2"/>
  <c r="W18" i="2"/>
  <c r="Y98" i="2"/>
  <c r="W110" i="2"/>
  <c r="Y90" i="2"/>
  <c r="Y130" i="2"/>
  <c r="W100" i="2"/>
  <c r="Y160" i="2"/>
  <c r="AC18" i="16"/>
  <c r="AC34" i="16"/>
  <c r="B2" i="15"/>
  <c r="E3" i="14" s="1"/>
  <c r="O2" i="15" s="1"/>
  <c r="F5" i="14" s="1"/>
  <c r="O11" i="15" s="1"/>
  <c r="G9" i="14" s="1"/>
  <c r="O16" i="15" s="1"/>
  <c r="B4" i="15"/>
  <c r="E11" i="14" s="1"/>
  <c r="O3" i="15" s="1"/>
  <c r="B5" i="15"/>
  <c r="B7" i="15"/>
  <c r="B9" i="15"/>
  <c r="AC5" i="16"/>
  <c r="W58" i="2"/>
  <c r="Y108" i="2"/>
  <c r="W152" i="2"/>
  <c r="W24" i="2"/>
  <c r="W108" i="2"/>
  <c r="Y121" i="2"/>
  <c r="Y56" i="2"/>
  <c r="Y154" i="2"/>
  <c r="AE10" i="16"/>
  <c r="AE35" i="16"/>
  <c r="Y66" i="2"/>
  <c r="Y9" i="2"/>
  <c r="Y141" i="2"/>
  <c r="W78" i="2"/>
  <c r="W89" i="2"/>
  <c r="AC28" i="16"/>
  <c r="D11" i="15"/>
  <c r="AC33" i="16"/>
  <c r="Y118" i="2"/>
  <c r="Y155" i="2"/>
  <c r="W162" i="2"/>
  <c r="W161" i="2"/>
  <c r="AE4" i="16"/>
  <c r="Y14" i="2"/>
  <c r="W165" i="2"/>
  <c r="AC8" i="16"/>
  <c r="D8" i="15"/>
  <c r="D10" i="15"/>
  <c r="D12" i="15"/>
  <c r="D14" i="15"/>
  <c r="D16" i="15"/>
  <c r="AE33" i="16"/>
  <c r="AC11" i="16"/>
  <c r="Y36" i="2"/>
  <c r="Y24" i="2"/>
  <c r="Y122" i="2"/>
  <c r="Y78" i="2"/>
  <c r="Y99" i="2"/>
  <c r="Y119" i="2"/>
  <c r="Y17" i="2"/>
  <c r="W134" i="2"/>
  <c r="W151" i="2"/>
  <c r="AC25" i="16"/>
  <c r="AE19" i="16"/>
  <c r="AE11" i="16"/>
  <c r="AC14" i="16"/>
  <c r="AC15" i="16"/>
  <c r="AE14" i="16"/>
  <c r="W39" i="2"/>
  <c r="Y80" i="2"/>
  <c r="W142" i="2"/>
  <c r="W26" i="2"/>
  <c r="Y4" i="2"/>
  <c r="Y100" i="2"/>
  <c r="AE29" i="16"/>
  <c r="AE18" i="16"/>
  <c r="AE7" i="16"/>
  <c r="AC6" i="16"/>
  <c r="W145" i="2"/>
  <c r="Y161" i="2"/>
  <c r="D2" i="15"/>
  <c r="D5" i="15"/>
  <c r="E15" i="14" s="1"/>
  <c r="Q3" i="15" s="1"/>
  <c r="F13" i="14" s="1"/>
  <c r="Q11" i="15" s="1"/>
  <c r="D7" i="15"/>
  <c r="D9" i="15"/>
  <c r="D13" i="15"/>
  <c r="D15" i="15"/>
  <c r="AC31" i="16"/>
  <c r="Y58" i="2"/>
  <c r="W38" i="2"/>
  <c r="Y57" i="2"/>
  <c r="W35" i="2"/>
  <c r="W154" i="2"/>
  <c r="Y140" i="2"/>
  <c r="AE21" i="16"/>
  <c r="AC12" i="16"/>
  <c r="AE27" i="16"/>
  <c r="I3" i="4"/>
  <c r="D66" i="21"/>
  <c r="D52" i="21"/>
  <c r="E29" i="20"/>
  <c r="D45" i="21"/>
  <c r="K24" i="21"/>
  <c r="D24" i="21"/>
  <c r="D10" i="21"/>
  <c r="E9" i="20"/>
  <c r="W80" i="2"/>
  <c r="Y70" i="2"/>
  <c r="W71" i="2"/>
  <c r="W57" i="2"/>
  <c r="W51" i="2"/>
  <c r="C36" i="20"/>
  <c r="A80" i="21"/>
  <c r="C38" i="18"/>
  <c r="H73" i="19"/>
  <c r="H3" i="21"/>
  <c r="C7" i="20"/>
  <c r="C15" i="20"/>
  <c r="B27" i="21" s="1"/>
  <c r="A31" i="21"/>
  <c r="H38" i="21"/>
  <c r="C19" i="20"/>
  <c r="H45" i="21"/>
  <c r="C27" i="20"/>
  <c r="A73" i="21"/>
  <c r="C35" i="20"/>
  <c r="I83" i="21" s="1"/>
  <c r="H80" i="21"/>
  <c r="C39" i="20"/>
  <c r="A3" i="21"/>
  <c r="C4" i="20"/>
  <c r="B20" i="21" s="1"/>
  <c r="A17" i="19"/>
  <c r="C6" i="18"/>
  <c r="H10" i="21"/>
  <c r="C8" i="20"/>
  <c r="A24" i="19"/>
  <c r="C14" i="18"/>
  <c r="B41" i="19" s="1"/>
  <c r="C16" i="20"/>
  <c r="A38" i="21"/>
  <c r="H31" i="19"/>
  <c r="C18" i="18"/>
  <c r="A45" i="21"/>
  <c r="C24" i="20"/>
  <c r="B62" i="21" s="1"/>
  <c r="A59" i="19"/>
  <c r="C26" i="18"/>
  <c r="H52" i="21"/>
  <c r="C28" i="20"/>
  <c r="E18" i="18"/>
  <c r="K31" i="19"/>
  <c r="E26" i="18"/>
  <c r="D59" i="19"/>
  <c r="K45" i="19"/>
  <c r="E18" i="20"/>
  <c r="D59" i="21"/>
  <c r="Y7" i="2"/>
  <c r="E5" i="18"/>
  <c r="I13" i="19" s="1"/>
  <c r="E7" i="18"/>
  <c r="E9" i="18"/>
  <c r="E15" i="18"/>
  <c r="I34" i="19" s="1"/>
  <c r="E17" i="18"/>
  <c r="E19" i="18"/>
  <c r="Y19" i="2"/>
  <c r="Y25" i="2"/>
  <c r="W6" i="2"/>
  <c r="W8" i="2"/>
  <c r="C5" i="18"/>
  <c r="C7" i="18"/>
  <c r="C9" i="18"/>
  <c r="C15" i="18"/>
  <c r="C17" i="18"/>
  <c r="C19" i="18"/>
  <c r="E25" i="18"/>
  <c r="I55" i="19" s="1"/>
  <c r="E29" i="18"/>
  <c r="B4" i="18"/>
  <c r="D3" i="19" s="1"/>
  <c r="B6" i="18"/>
  <c r="B8" i="18"/>
  <c r="B14" i="18"/>
  <c r="B16" i="18"/>
  <c r="B24" i="18"/>
  <c r="B28" i="18"/>
  <c r="B34" i="18"/>
  <c r="D66" i="19" s="1"/>
  <c r="B36" i="18"/>
  <c r="B38" i="18"/>
  <c r="C5" i="20"/>
  <c r="B6" i="21" s="1"/>
  <c r="C9" i="20"/>
  <c r="C17" i="20"/>
  <c r="C25" i="20"/>
  <c r="I62" i="21" s="1"/>
  <c r="C29" i="20"/>
  <c r="C37" i="20"/>
  <c r="W34" i="2"/>
  <c r="W16" i="2"/>
  <c r="Y38" i="2"/>
  <c r="H45" i="19"/>
  <c r="H59" i="19"/>
  <c r="Y34" i="2"/>
  <c r="C25" i="18"/>
  <c r="A4" i="18"/>
  <c r="A3" i="19" s="1"/>
  <c r="A8" i="18"/>
  <c r="A16" i="18"/>
  <c r="A24" i="18"/>
  <c r="A28" i="18"/>
  <c r="A36" i="18"/>
  <c r="Y103" i="2"/>
  <c r="W79" i="2"/>
  <c r="W91" i="2"/>
  <c r="W37" i="2"/>
  <c r="AE8" i="16"/>
  <c r="AE15" i="16"/>
  <c r="W7" i="2"/>
  <c r="Y6" i="2"/>
  <c r="W14" i="2"/>
  <c r="W69" i="2"/>
  <c r="W88" i="2"/>
  <c r="W101" i="2"/>
  <c r="W133" i="2"/>
  <c r="W140" i="2"/>
  <c r="Y165" i="2"/>
  <c r="AC32" i="16"/>
  <c r="AC26" i="17"/>
  <c r="AE18" i="17"/>
  <c r="AE32" i="17"/>
  <c r="AC36" i="17"/>
  <c r="Y27" i="2"/>
  <c r="W9" i="2"/>
  <c r="Y71" i="2"/>
  <c r="W130" i="2"/>
  <c r="W118" i="2"/>
  <c r="W143" i="2"/>
  <c r="Y123" i="2"/>
  <c r="Y49" i="2"/>
  <c r="W28" i="2"/>
  <c r="W119" i="2"/>
  <c r="W131" i="2"/>
  <c r="Y59" i="2"/>
  <c r="Y143" i="2"/>
  <c r="Y69" i="2"/>
  <c r="AE17" i="16"/>
  <c r="AC22" i="16"/>
  <c r="AC7" i="16"/>
  <c r="AC4" i="16"/>
  <c r="AC17" i="17"/>
  <c r="AC10" i="17"/>
  <c r="AC27" i="17"/>
  <c r="AC33" i="17"/>
  <c r="AE22" i="17"/>
  <c r="W56" i="2"/>
  <c r="Y29" i="2"/>
  <c r="Y81" i="2"/>
  <c r="AE28" i="16"/>
  <c r="AE25" i="16"/>
  <c r="AE12" i="16"/>
  <c r="W46" i="2"/>
  <c r="Y61" i="2"/>
  <c r="W111" i="2"/>
  <c r="W153" i="2"/>
  <c r="AE5" i="16"/>
  <c r="AC10" i="16"/>
  <c r="AC25" i="17"/>
  <c r="AE4" i="17"/>
  <c r="W47" i="2"/>
  <c r="Y51" i="2"/>
  <c r="W92" i="2"/>
  <c r="W109" i="2"/>
  <c r="Y111" i="2"/>
  <c r="W99" i="2"/>
  <c r="Y79" i="2"/>
  <c r="W70" i="2"/>
  <c r="Y163" i="2"/>
  <c r="AC29" i="16"/>
  <c r="AC26" i="16"/>
  <c r="AC24" i="16"/>
  <c r="AE3" i="16"/>
  <c r="AE33" i="17"/>
  <c r="AE26" i="17"/>
  <c r="AC24" i="17"/>
  <c r="AC13" i="17"/>
  <c r="AE20" i="17"/>
  <c r="K3" i="21"/>
  <c r="K10" i="21"/>
  <c r="K17" i="21"/>
  <c r="K31" i="21"/>
  <c r="K38" i="21"/>
  <c r="K59" i="21"/>
  <c r="K73" i="21"/>
  <c r="K80" i="21"/>
  <c r="E4" i="20"/>
  <c r="E5" i="20"/>
  <c r="I13" i="21" s="1"/>
  <c r="E6" i="20"/>
  <c r="E14" i="20"/>
  <c r="E15" i="20"/>
  <c r="I34" i="21" s="1"/>
  <c r="E16" i="20"/>
  <c r="E17" i="20"/>
  <c r="E24" i="20"/>
  <c r="E25" i="20"/>
  <c r="I55" i="21" s="1"/>
  <c r="E27" i="20"/>
  <c r="E28" i="20"/>
  <c r="E34" i="20"/>
  <c r="E35" i="20"/>
  <c r="I76" i="21" s="1"/>
  <c r="E36" i="20"/>
  <c r="E37" i="20"/>
  <c r="C34" i="18"/>
  <c r="B83" i="19" s="1"/>
  <c r="W19" i="16" l="1"/>
  <c r="F42" i="4"/>
  <c r="O17" i="6" s="1"/>
  <c r="E14" i="4"/>
  <c r="Q11" i="6" s="1"/>
  <c r="F10" i="4" s="1"/>
  <c r="O16" i="6" s="1"/>
  <c r="G18" i="4" s="1"/>
  <c r="O19" i="6" s="1"/>
  <c r="G34" i="4" s="1"/>
  <c r="Y25" i="17"/>
  <c r="S142" i="2"/>
  <c r="Z19" i="17"/>
  <c r="E22" i="4"/>
  <c r="O12" i="6" s="1"/>
  <c r="F26" i="4" s="1"/>
  <c r="Q16" i="6" s="1"/>
  <c r="Z4" i="17"/>
  <c r="Z8" i="17"/>
  <c r="E30" i="12"/>
  <c r="Q12" i="13" s="1"/>
  <c r="F26" i="12" s="1"/>
  <c r="Q16" i="13" s="1"/>
  <c r="G18" i="12" s="1"/>
  <c r="O19" i="13" s="1"/>
  <c r="Y29" i="17"/>
  <c r="Y19" i="16"/>
  <c r="Z25" i="17"/>
  <c r="Y14" i="17"/>
  <c r="S132" i="2"/>
  <c r="Z10" i="17"/>
  <c r="Z21" i="17"/>
  <c r="S36" i="2"/>
  <c r="R62" i="2"/>
  <c r="P110" i="2"/>
  <c r="S104" i="2"/>
  <c r="Z21" i="16"/>
  <c r="S162" i="2"/>
  <c r="P162" i="2"/>
  <c r="R154" i="2"/>
  <c r="S154" i="2"/>
  <c r="Z10" i="16"/>
  <c r="Z27" i="17"/>
  <c r="S94" i="2"/>
  <c r="P62" i="2"/>
  <c r="W8" i="17"/>
  <c r="E34" i="18"/>
  <c r="B76" i="19" s="1"/>
  <c r="Z12" i="17"/>
  <c r="W25" i="17"/>
  <c r="S8" i="2"/>
  <c r="S152" i="2"/>
  <c r="P152" i="2"/>
  <c r="S70" i="2"/>
  <c r="S18" i="2"/>
  <c r="S26" i="2"/>
  <c r="S124" i="2"/>
  <c r="S20" i="2"/>
  <c r="P20" i="2"/>
  <c r="S72" i="2"/>
  <c r="R50" i="2"/>
  <c r="S62" i="2"/>
  <c r="P28" i="2"/>
  <c r="B13" i="25"/>
  <c r="S78" i="2"/>
  <c r="R80" i="2"/>
  <c r="S52" i="2"/>
  <c r="B34" i="23"/>
  <c r="S144" i="2"/>
  <c r="P144" i="2"/>
  <c r="S134" i="2"/>
  <c r="P134" i="2"/>
  <c r="P100" i="2"/>
  <c r="S100" i="2"/>
  <c r="S38" i="2"/>
  <c r="P38" i="2"/>
  <c r="S16" i="2"/>
  <c r="R16" i="2"/>
  <c r="S10" i="2"/>
  <c r="P10" i="2"/>
  <c r="B76" i="25"/>
  <c r="B13" i="23"/>
  <c r="B34" i="25"/>
  <c r="B6" i="23"/>
  <c r="B55" i="25"/>
  <c r="J3" i="14"/>
  <c r="B48" i="25"/>
  <c r="I62" i="25"/>
  <c r="I20" i="25"/>
  <c r="B6" i="25"/>
  <c r="B69" i="25"/>
  <c r="I83" i="25"/>
  <c r="B27" i="25"/>
  <c r="I41" i="25"/>
  <c r="B69" i="23"/>
  <c r="I83" i="23"/>
  <c r="B27" i="23"/>
  <c r="I41" i="23"/>
  <c r="I62" i="23"/>
  <c r="B48" i="23"/>
  <c r="I20" i="21"/>
  <c r="B69" i="21"/>
  <c r="B48" i="21"/>
  <c r="I41" i="21"/>
  <c r="H52" i="19"/>
  <c r="C28" i="18"/>
  <c r="C26" i="20"/>
  <c r="A59" i="21"/>
  <c r="A80" i="19"/>
  <c r="C36" i="18"/>
  <c r="H10" i="19"/>
  <c r="C8" i="18"/>
  <c r="H73" i="21"/>
  <c r="C38" i="20"/>
  <c r="A17" i="21"/>
  <c r="C6" i="20"/>
  <c r="K73" i="19"/>
  <c r="E38" i="18"/>
  <c r="E24" i="18"/>
  <c r="B55" i="19" s="1"/>
  <c r="D45" i="19"/>
  <c r="E6" i="18"/>
  <c r="D17" i="19"/>
  <c r="E4" i="18"/>
  <c r="B13" i="19" s="1"/>
  <c r="C24" i="18"/>
  <c r="B62" i="19" s="1"/>
  <c r="A45" i="19"/>
  <c r="H31" i="21"/>
  <c r="C18" i="20"/>
  <c r="E14" i="18"/>
  <c r="I27" i="19" s="1"/>
  <c r="D24" i="19"/>
  <c r="C34" i="20"/>
  <c r="B83" i="21" s="1"/>
  <c r="A66" i="21"/>
  <c r="D80" i="19"/>
  <c r="E36" i="18"/>
  <c r="E16" i="18"/>
  <c r="D38" i="19"/>
  <c r="A38" i="19"/>
  <c r="C16" i="18"/>
  <c r="C14" i="20"/>
  <c r="B41" i="21" s="1"/>
  <c r="A24" i="21"/>
  <c r="K52" i="19"/>
  <c r="E28" i="18"/>
  <c r="E8" i="18"/>
  <c r="K10" i="19"/>
  <c r="C4" i="18"/>
  <c r="B20" i="19" s="1"/>
  <c r="E26" i="20"/>
  <c r="I48" i="21"/>
  <c r="B55" i="21"/>
  <c r="I69" i="21"/>
  <c r="B76" i="21"/>
  <c r="B34" i="21"/>
  <c r="I27" i="21"/>
  <c r="I6" i="21"/>
  <c r="B13" i="21"/>
  <c r="B69" i="19"/>
  <c r="I83" i="19"/>
  <c r="B48" i="19"/>
  <c r="I62" i="19"/>
  <c r="B27" i="19"/>
  <c r="I41" i="19"/>
  <c r="B6" i="19"/>
  <c r="I20" i="19"/>
  <c r="I69" i="19" l="1"/>
  <c r="B34" i="19"/>
  <c r="I48" i="19"/>
  <c r="I6" i="19"/>
</calcChain>
</file>

<file path=xl/sharedStrings.xml><?xml version="1.0" encoding="utf-8"?>
<sst xmlns="http://schemas.openxmlformats.org/spreadsheetml/2006/main" count="2834" uniqueCount="195">
  <si>
    <t>oddíl</t>
  </si>
  <si>
    <t>ročník</t>
  </si>
  <si>
    <t>los</t>
  </si>
  <si>
    <t>skóre</t>
  </si>
  <si>
    <t>body</t>
  </si>
  <si>
    <t>pořadí</t>
  </si>
  <si>
    <t>:</t>
  </si>
  <si>
    <t>-</t>
  </si>
  <si>
    <t>1. kolo</t>
  </si>
  <si>
    <t>2. kolo</t>
  </si>
  <si>
    <t>3. kolo</t>
  </si>
  <si>
    <t>4. kolo</t>
  </si>
  <si>
    <t>5. kolo</t>
  </si>
  <si>
    <t>3</t>
  </si>
  <si>
    <t>4</t>
  </si>
  <si>
    <t>název turnaje:</t>
  </si>
  <si>
    <t>hráč č1</t>
  </si>
  <si>
    <t>hráč č.2</t>
  </si>
  <si>
    <t>kolo</t>
  </si>
  <si>
    <t>datum</t>
  </si>
  <si>
    <t>stůl</t>
  </si>
  <si>
    <t>1</t>
  </si>
  <si>
    <t>2</t>
  </si>
  <si>
    <t>5</t>
  </si>
  <si>
    <t>6</t>
  </si>
  <si>
    <t>sada 1</t>
  </si>
  <si>
    <t>sada 2</t>
  </si>
  <si>
    <t>sada 3</t>
  </si>
  <si>
    <t>sada 4</t>
  </si>
  <si>
    <t>sada 5</t>
  </si>
  <si>
    <t>Celkem zápas</t>
  </si>
  <si>
    <t>Rozhodčí:</t>
  </si>
  <si>
    <t>Vítěz:</t>
  </si>
  <si>
    <t>zápas</t>
  </si>
  <si>
    <t>Skupina C</t>
  </si>
  <si>
    <t>Skupina D</t>
  </si>
  <si>
    <t>příjmení a jméno</t>
  </si>
  <si>
    <t>H</t>
  </si>
  <si>
    <t>D</t>
  </si>
  <si>
    <t>R</t>
  </si>
  <si>
    <t>rozhodčí</t>
  </si>
  <si>
    <t>MSK Břeclav</t>
  </si>
  <si>
    <t>SKST Hodonín</t>
  </si>
  <si>
    <t>MS Brno</t>
  </si>
  <si>
    <t>Agrotec Hustopeče</t>
  </si>
  <si>
    <t>KST Blansko</t>
  </si>
  <si>
    <t>žebříček</t>
  </si>
  <si>
    <t>Sokol Znojmo-Orel Únanov</t>
  </si>
  <si>
    <t>Sokol Vracov</t>
  </si>
  <si>
    <t>KST FOSFA LVA</t>
  </si>
  <si>
    <t>Turnaj A - Skupina A</t>
  </si>
  <si>
    <t>Turnaj A - Skupina B</t>
  </si>
  <si>
    <t>Turnaj A - Skupina C</t>
  </si>
  <si>
    <t>Turnaj A - Skupina D</t>
  </si>
  <si>
    <t>Turnaj A - Skupina E</t>
  </si>
  <si>
    <t>Turnaj A - Skupina F</t>
  </si>
  <si>
    <t>Turnaj B - Skupina A</t>
  </si>
  <si>
    <t>Turnaj B - Skupina B</t>
  </si>
  <si>
    <t>Turnaj B - Skupina C</t>
  </si>
  <si>
    <t>Turnaj B - Skupina D</t>
  </si>
  <si>
    <t>Turnaj B - Skupina E</t>
  </si>
  <si>
    <t>Turnaj B - Skupina F</t>
  </si>
  <si>
    <t>Turnaj B - play-off</t>
  </si>
  <si>
    <t>Turnaj B - útěcha</t>
  </si>
  <si>
    <t>Turnaj B - skupina A</t>
  </si>
  <si>
    <t>Turnaj B - skupina B</t>
  </si>
  <si>
    <t>Turnaj B - skupina C</t>
  </si>
  <si>
    <t>Turnaj B - skupina D</t>
  </si>
  <si>
    <t>Turnaj B - skupina E</t>
  </si>
  <si>
    <t>finále</t>
  </si>
  <si>
    <t>Prace</t>
  </si>
  <si>
    <t>Orel Šlapanice</t>
  </si>
  <si>
    <t>Cupáková Bára</t>
  </si>
  <si>
    <t>Turnaj B - Skupina G</t>
  </si>
  <si>
    <t>Turnaj B - Skupina H</t>
  </si>
  <si>
    <t>Turnaj B - Skupina I</t>
  </si>
  <si>
    <t>Turnaj B - Skupina J</t>
  </si>
  <si>
    <t>Turnaj A - skupina B</t>
  </si>
  <si>
    <t>Turnaj A - skupina C</t>
  </si>
  <si>
    <t>Turnaj A - skupina D</t>
  </si>
  <si>
    <t>Turnaj A - skupina E</t>
  </si>
  <si>
    <t>Turnaj A - skupina F</t>
  </si>
  <si>
    <t>Turnaj B - skupina F</t>
  </si>
  <si>
    <t>Turnaj B - skupina G</t>
  </si>
  <si>
    <t>Turnaj B - skupina H</t>
  </si>
  <si>
    <t>Turnaj B - skupina I</t>
  </si>
  <si>
    <t>Turnaj B - skupina J</t>
  </si>
  <si>
    <t>Turnaj B - Skupina K</t>
  </si>
  <si>
    <t>Turnaj B - Skupina L</t>
  </si>
  <si>
    <t>ID</t>
  </si>
  <si>
    <t>Dvorský Vojtěch</t>
  </si>
  <si>
    <t>Voráč Pavel</t>
  </si>
  <si>
    <t>Polanská Claudia</t>
  </si>
  <si>
    <t>Zechmeisterová Rebeka</t>
  </si>
  <si>
    <t>Topinka Vojtěch</t>
  </si>
  <si>
    <t>Kuklínek Tobias</t>
  </si>
  <si>
    <t>Šlampová Tereza</t>
  </si>
  <si>
    <t>Kmenta Josef</t>
  </si>
  <si>
    <t>Tufová Laura</t>
  </si>
  <si>
    <t>Plavec Jakub</t>
  </si>
  <si>
    <t>Stehlík Jan</t>
  </si>
  <si>
    <t>Mikulčík Adam</t>
  </si>
  <si>
    <t>Mikovičová Bára</t>
  </si>
  <si>
    <t>Přikryl Jan</t>
  </si>
  <si>
    <t>Šlampová Lucie</t>
  </si>
  <si>
    <t>Hladký Boleslav</t>
  </si>
  <si>
    <t>Černý Ondřej</t>
  </si>
  <si>
    <t>Peťura Patrik</t>
  </si>
  <si>
    <t>Křepelová Kamila</t>
  </si>
  <si>
    <t>Kucharczyk Vojtěch</t>
  </si>
  <si>
    <t>Kapitán Martin</t>
  </si>
  <si>
    <t>Luhan Adam</t>
  </si>
  <si>
    <t>Omelka Marek</t>
  </si>
  <si>
    <t>Záviška Jan</t>
  </si>
  <si>
    <t>Smolinský Jiří</t>
  </si>
  <si>
    <t>Piškula Jakub</t>
  </si>
  <si>
    <t>Svobodová Kristýna</t>
  </si>
  <si>
    <t>Sýkora Šebestián</t>
  </si>
  <si>
    <t>Šimon Samuel</t>
  </si>
  <si>
    <t>Voráčová Kateřina</t>
  </si>
  <si>
    <t>Mitrič Erik</t>
  </si>
  <si>
    <t>Krupková Klaudie</t>
  </si>
  <si>
    <t>Hanáčková Lucie</t>
  </si>
  <si>
    <t>Svobodová Terezie</t>
  </si>
  <si>
    <t>Jonášová Kristýna</t>
  </si>
  <si>
    <t>Kozel Ondřej</t>
  </si>
  <si>
    <t>Pilitowská Ela</t>
  </si>
  <si>
    <t>Zouharová Beáta</t>
  </si>
  <si>
    <t>Macinková Ella</t>
  </si>
  <si>
    <t>Spěvák Šimon</t>
  </si>
  <si>
    <t>Novák Šimon</t>
  </si>
  <si>
    <t>Stavinohová Tereza</t>
  </si>
  <si>
    <t>Kuklínková Timea</t>
  </si>
  <si>
    <t>Vranka Zachariáš</t>
  </si>
  <si>
    <t>Kurka Matěj</t>
  </si>
  <si>
    <t>Kovanič Martin</t>
  </si>
  <si>
    <t>Mikulčíková Michaela</t>
  </si>
  <si>
    <t>Straková Adéla</t>
  </si>
  <si>
    <t>Šnábl Josef</t>
  </si>
  <si>
    <t>Pantlík Daniel</t>
  </si>
  <si>
    <t>Řezáč Patrik</t>
  </si>
  <si>
    <t>Bohdanov Ehor</t>
  </si>
  <si>
    <t>Jiskra Strážnice</t>
  </si>
  <si>
    <t>STK Zbraslavec</t>
  </si>
  <si>
    <t>TJ Sokol Vlkoš</t>
  </si>
  <si>
    <t>MK Řeznovice</t>
  </si>
  <si>
    <t>Velká Bíteš</t>
  </si>
  <si>
    <t>Vlast Ježov</t>
  </si>
  <si>
    <t>Lungová Nela</t>
  </si>
  <si>
    <t>2013</t>
  </si>
  <si>
    <t>Rybecký Jakub</t>
  </si>
  <si>
    <t>Brtníková Anežka</t>
  </si>
  <si>
    <t>Fillová Simona</t>
  </si>
  <si>
    <t>Smolinský Ondřej</t>
  </si>
  <si>
    <t>2016</t>
  </si>
  <si>
    <t>BTM U11 Lednice 13.4.2024</t>
  </si>
  <si>
    <t>BTM U11 Lednice</t>
  </si>
  <si>
    <t>13.4.2024</t>
  </si>
  <si>
    <t>bye</t>
  </si>
  <si>
    <t>0</t>
  </si>
  <si>
    <t>-0</t>
  </si>
  <si>
    <t>-3</t>
  </si>
  <si>
    <t>8</t>
  </si>
  <si>
    <t>-4</t>
  </si>
  <si>
    <t>-2</t>
  </si>
  <si>
    <t>10</t>
  </si>
  <si>
    <t>7</t>
  </si>
  <si>
    <t>-11</t>
  </si>
  <si>
    <t>9</t>
  </si>
  <si>
    <t>-8</t>
  </si>
  <si>
    <t>11</t>
  </si>
  <si>
    <t>-6</t>
  </si>
  <si>
    <t>-10</t>
  </si>
  <si>
    <t>-5</t>
  </si>
  <si>
    <t>-9</t>
  </si>
  <si>
    <t>-7</t>
  </si>
  <si>
    <t>-12</t>
  </si>
  <si>
    <t>-13</t>
  </si>
  <si>
    <t>-1</t>
  </si>
  <si>
    <t>12</t>
  </si>
  <si>
    <t>1.</t>
  </si>
  <si>
    <t>2.</t>
  </si>
  <si>
    <t>3.</t>
  </si>
  <si>
    <t>4.</t>
  </si>
  <si>
    <t>-15</t>
  </si>
  <si>
    <t>13</t>
  </si>
  <si>
    <t>Turnaj A - útěcha</t>
  </si>
  <si>
    <t>20</t>
  </si>
  <si>
    <t>--8</t>
  </si>
  <si>
    <t>-14</t>
  </si>
  <si>
    <t>70:75</t>
  </si>
  <si>
    <t>81:64</t>
  </si>
  <si>
    <t>69:81</t>
  </si>
  <si>
    <t>14</t>
  </si>
  <si>
    <t>Turnaj A - play-off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</si>
</sst>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24" x14ac:knownFonts="1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Arial CE"/>
      <charset val="238"/>
    </font>
    <font>
      <sz val="10"/>
      <name val="Arial CE"/>
      <charset val="238"/>
    </font>
    <font>
      <sz val="20"/>
      <name val="Times New Roman"/>
      <family val="1"/>
      <charset val="238"/>
    </font>
    <font>
      <b/>
      <sz val="10"/>
      <name val="Times New Roman CE"/>
      <charset val="238"/>
    </font>
    <font>
      <b/>
      <sz val="16"/>
      <name val="Arial CE"/>
      <charset val="238"/>
    </font>
    <font>
      <sz val="14"/>
      <name val="Times New Roman CE"/>
      <family val="1"/>
      <charset val="238"/>
    </font>
    <font>
      <b/>
      <sz val="11"/>
      <name val="Times New Roman CE"/>
      <charset val="238"/>
    </font>
    <font>
      <b/>
      <sz val="16"/>
      <name val="Times New Roman CE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 diagonalUp="1" diagonalDown="1">
      <left style="medium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31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49" fontId="0" fillId="0" borderId="18" xfId="0" applyNumberFormat="1" applyBorder="1" applyProtection="1">
      <protection locked="0"/>
    </xf>
    <xf numFmtId="49" fontId="0" fillId="0" borderId="18" xfId="0" applyNumberForma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vertical="center"/>
      <protection hidden="1"/>
    </xf>
    <xf numFmtId="0" fontId="2" fillId="0" borderId="22" xfId="0" applyFont="1" applyBorder="1" applyAlignment="1" applyProtection="1">
      <alignment vertical="center"/>
      <protection hidden="1"/>
    </xf>
    <xf numFmtId="0" fontId="8" fillId="0" borderId="16" xfId="0" applyFont="1" applyBorder="1" applyAlignment="1" applyProtection="1">
      <alignment horizontal="right" vertical="center"/>
      <protection hidden="1"/>
    </xf>
    <xf numFmtId="0" fontId="8" fillId="0" borderId="19" xfId="0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Protection="1"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37" xfId="0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2" fillId="3" borderId="0" xfId="0" applyFont="1" applyFill="1" applyAlignment="1" applyProtection="1">
      <alignment horizontal="center"/>
      <protection hidden="1"/>
    </xf>
    <xf numFmtId="49" fontId="0" fillId="3" borderId="0" xfId="0" applyNumberForma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12" fillId="0" borderId="39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locked="0"/>
    </xf>
    <xf numFmtId="0" fontId="13" fillId="0" borderId="0" xfId="0" applyFont="1"/>
    <xf numFmtId="0" fontId="15" fillId="0" borderId="0" xfId="1" applyFont="1"/>
    <xf numFmtId="0" fontId="15" fillId="0" borderId="0" xfId="1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Protection="1">
      <protection locked="0"/>
    </xf>
    <xf numFmtId="0" fontId="17" fillId="0" borderId="0" xfId="0" applyFont="1" applyProtection="1">
      <protection locked="0"/>
    </xf>
    <xf numFmtId="0" fontId="17" fillId="0" borderId="0" xfId="0" applyFont="1" applyAlignment="1" applyProtection="1">
      <alignment horizontal="left"/>
      <protection locked="0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" fillId="0" borderId="3" xfId="0" applyFont="1" applyBorder="1" applyAlignment="1" applyProtection="1">
      <alignment horizontal="left"/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2" fillId="0" borderId="83" xfId="0" applyFont="1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left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8" fillId="0" borderId="85" xfId="0" applyFont="1" applyBorder="1" applyAlignment="1" applyProtection="1">
      <alignment horizontal="right" vertical="center"/>
      <protection hidden="1"/>
    </xf>
    <xf numFmtId="0" fontId="2" fillId="0" borderId="4" xfId="0" applyFont="1" applyBorder="1" applyAlignment="1" applyProtection="1">
      <alignment horizontal="left"/>
      <protection hidden="1"/>
    </xf>
    <xf numFmtId="0" fontId="2" fillId="0" borderId="91" xfId="0" applyFont="1" applyBorder="1" applyAlignment="1" applyProtection="1">
      <alignment horizontal="left"/>
      <protection hidden="1"/>
    </xf>
    <xf numFmtId="0" fontId="2" fillId="0" borderId="28" xfId="0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horizontal="left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2" fillId="0" borderId="92" xfId="0" applyFont="1" applyBorder="1" applyAlignment="1" applyProtection="1">
      <alignment horizontal="left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93" xfId="0" applyFont="1" applyBorder="1" applyAlignment="1" applyProtection="1">
      <alignment vertical="center"/>
      <protection hidden="1"/>
    </xf>
    <xf numFmtId="0" fontId="2" fillId="0" borderId="30" xfId="0" applyFont="1" applyBorder="1" applyAlignment="1" applyProtection="1">
      <alignment horizontal="left"/>
      <protection hidden="1"/>
    </xf>
    <xf numFmtId="0" fontId="2" fillId="0" borderId="32" xfId="0" applyFont="1" applyBorder="1" applyAlignment="1" applyProtection="1">
      <alignment horizontal="left"/>
      <protection hidden="1"/>
    </xf>
    <xf numFmtId="0" fontId="2" fillId="0" borderId="32" xfId="0" applyFont="1" applyBorder="1" applyProtection="1">
      <protection hidden="1"/>
    </xf>
    <xf numFmtId="1" fontId="0" fillId="0" borderId="18" xfId="0" applyNumberFormat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27" xfId="0" applyFont="1" applyBorder="1" applyAlignment="1" applyProtection="1">
      <alignment horizontal="left"/>
      <protection hidden="1"/>
    </xf>
    <xf numFmtId="0" fontId="4" fillId="0" borderId="22" xfId="0" applyFont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left"/>
      <protection hidden="1"/>
    </xf>
    <xf numFmtId="49" fontId="20" fillId="0" borderId="0" xfId="0" applyNumberFormat="1" applyFont="1"/>
    <xf numFmtId="0" fontId="21" fillId="0" borderId="76" xfId="0" applyFont="1" applyBorder="1" applyAlignment="1">
      <alignment vertical="top"/>
    </xf>
    <xf numFmtId="49" fontId="12" fillId="0" borderId="39" xfId="0" applyNumberFormat="1" applyFont="1" applyBorder="1" applyAlignment="1">
      <alignment horizontal="center" vertical="center"/>
    </xf>
    <xf numFmtId="0" fontId="0" fillId="0" borderId="18" xfId="0" applyBorder="1"/>
    <xf numFmtId="49" fontId="0" fillId="0" borderId="18" xfId="0" applyNumberFormat="1" applyBorder="1"/>
    <xf numFmtId="1" fontId="0" fillId="0" borderId="0" xfId="0" applyNumberFormat="1" applyAlignment="1">
      <alignment horizontal="center"/>
    </xf>
    <xf numFmtId="1" fontId="0" fillId="0" borderId="18" xfId="0" applyNumberFormat="1" applyBorder="1" applyProtection="1">
      <protection locked="0"/>
    </xf>
    <xf numFmtId="1" fontId="0" fillId="0" borderId="0" xfId="0" applyNumberFormat="1" applyProtection="1">
      <protection locked="0"/>
    </xf>
    <xf numFmtId="0" fontId="0" fillId="5" borderId="18" xfId="0" applyFill="1" applyBorder="1" applyAlignment="1" applyProtection="1">
      <alignment horizontal="center"/>
      <protection locked="0"/>
    </xf>
    <xf numFmtId="49" fontId="0" fillId="5" borderId="18" xfId="0" applyNumberFormat="1" applyFill="1" applyBorder="1" applyProtection="1">
      <protection locked="0"/>
    </xf>
    <xf numFmtId="49" fontId="0" fillId="5" borderId="18" xfId="0" applyNumberFormat="1" applyFill="1" applyBorder="1" applyAlignment="1" applyProtection="1">
      <alignment horizontal="center"/>
      <protection locked="0"/>
    </xf>
    <xf numFmtId="0" fontId="0" fillId="5" borderId="18" xfId="0" applyFill="1" applyBorder="1"/>
    <xf numFmtId="49" fontId="0" fillId="5" borderId="18" xfId="0" applyNumberFormat="1" applyFill="1" applyBorder="1"/>
    <xf numFmtId="0" fontId="22" fillId="0" borderId="0" xfId="0" applyFont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 vertical="center"/>
      <protection locked="0"/>
    </xf>
    <xf numFmtId="164" fontId="0" fillId="5" borderId="18" xfId="0" applyNumberFormat="1" applyFill="1" applyBorder="1" applyAlignment="1" applyProtection="1">
      <alignment horizontal="center"/>
      <protection locked="0"/>
    </xf>
    <xf numFmtId="164" fontId="0" fillId="0" borderId="18" xfId="0" applyNumberFormat="1" applyBorder="1" applyAlignment="1" applyProtection="1">
      <alignment horizontal="center"/>
      <protection locked="0"/>
    </xf>
    <xf numFmtId="49" fontId="2" fillId="2" borderId="59" xfId="0" applyNumberFormat="1" applyFont="1" applyFill="1" applyBorder="1" applyAlignment="1" applyProtection="1">
      <alignment horizontal="center"/>
      <protection locked="0"/>
    </xf>
    <xf numFmtId="49" fontId="2" fillId="2" borderId="33" xfId="0" applyNumberFormat="1" applyFont="1" applyFill="1" applyBorder="1" applyAlignment="1" applyProtection="1">
      <alignment horizontal="center"/>
      <protection locked="0"/>
    </xf>
    <xf numFmtId="49" fontId="2" fillId="2" borderId="37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hidden="1"/>
    </xf>
    <xf numFmtId="0" fontId="4" fillId="0" borderId="33" xfId="0" applyFont="1" applyBorder="1" applyAlignment="1" applyProtection="1">
      <alignment horizontal="center"/>
      <protection locked="0"/>
    </xf>
    <xf numFmtId="0" fontId="1" fillId="0" borderId="37" xfId="0" applyFont="1" applyBorder="1" applyAlignment="1" applyProtection="1">
      <alignment horizontal="center"/>
      <protection hidden="1"/>
    </xf>
    <xf numFmtId="0" fontId="2" fillId="0" borderId="39" xfId="0" applyFont="1" applyBorder="1" applyAlignment="1" applyProtection="1">
      <alignment horizontal="center"/>
      <protection hidden="1"/>
    </xf>
    <xf numFmtId="0" fontId="1" fillId="4" borderId="37" xfId="0" applyFont="1" applyFill="1" applyBorder="1" applyAlignment="1" applyProtection="1">
      <alignment horizontal="center" vertical="center"/>
      <protection locked="0"/>
    </xf>
    <xf numFmtId="0" fontId="0" fillId="0" borderId="50" xfId="0" applyBorder="1"/>
    <xf numFmtId="0" fontId="2" fillId="0" borderId="47" xfId="0" applyFont="1" applyBorder="1" applyAlignment="1" applyProtection="1">
      <alignment horizontal="center" vertical="center"/>
      <protection hidden="1"/>
    </xf>
    <xf numFmtId="0" fontId="0" fillId="0" borderId="13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48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58" xfId="0" applyBorder="1"/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60" xfId="0" applyBorder="1"/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61" xfId="0" applyBorder="1"/>
    <xf numFmtId="0" fontId="0" fillId="0" borderId="36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0" fillId="0" borderId="32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49" xfId="0" applyBorder="1"/>
    <xf numFmtId="0" fontId="0" fillId="0" borderId="30" xfId="0" applyBorder="1"/>
    <xf numFmtId="0" fontId="0" fillId="0" borderId="27" xfId="0" applyBorder="1"/>
    <xf numFmtId="0" fontId="0" fillId="0" borderId="28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7" fillId="0" borderId="77" xfId="0" applyFont="1" applyBorder="1"/>
    <xf numFmtId="0" fontId="7" fillId="0" borderId="43" xfId="0" applyFont="1" applyBorder="1"/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75" xfId="0" applyFont="1" applyBorder="1" applyAlignment="1" applyProtection="1">
      <alignment horizontal="center" vertical="center"/>
      <protection hidden="1"/>
    </xf>
    <xf numFmtId="0" fontId="1" fillId="4" borderId="70" xfId="0" applyFont="1" applyFill="1" applyBorder="1" applyAlignment="1" applyProtection="1">
      <alignment horizontal="center" vertical="center"/>
      <protection locked="0"/>
    </xf>
    <xf numFmtId="0" fontId="0" fillId="0" borderId="26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0" fillId="0" borderId="62" xfId="0" applyBorder="1"/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62" xfId="0" applyFont="1" applyBorder="1" applyAlignment="1" applyProtection="1">
      <alignment horizontal="center" vertical="center"/>
      <protection hidden="1"/>
    </xf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1" fillId="0" borderId="71" xfId="0" applyFont="1" applyBorder="1" applyAlignment="1" applyProtection="1">
      <alignment horizontal="center" vertical="center"/>
      <protection hidden="1"/>
    </xf>
    <xf numFmtId="0" fontId="2" fillId="0" borderId="72" xfId="0" applyFont="1" applyBorder="1" applyAlignment="1" applyProtection="1">
      <alignment horizontal="center" vertical="center"/>
      <protection hidden="1"/>
    </xf>
    <xf numFmtId="0" fontId="0" fillId="0" borderId="72" xfId="0" applyBorder="1"/>
    <xf numFmtId="0" fontId="0" fillId="0" borderId="73" xfId="0" applyBorder="1"/>
    <xf numFmtId="0" fontId="2" fillId="0" borderId="74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69" xfId="0" applyFont="1" applyBorder="1" applyAlignment="1" applyProtection="1">
      <alignment horizontal="center" vertical="center"/>
      <protection hidden="1"/>
    </xf>
    <xf numFmtId="49" fontId="5" fillId="0" borderId="0" xfId="0" applyNumberFormat="1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5" fillId="0" borderId="0" xfId="0" applyFont="1" applyAlignment="1">
      <alignment horizontal="center" vertical="center"/>
    </xf>
    <xf numFmtId="0" fontId="0" fillId="0" borderId="0" xfId="0"/>
    <xf numFmtId="0" fontId="0" fillId="0" borderId="28" xfId="0" applyBorder="1" applyProtection="1">
      <protection locked="0"/>
    </xf>
    <xf numFmtId="0" fontId="2" fillId="0" borderId="80" xfId="0" applyFont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50" xfId="0" applyBorder="1" applyProtection="1">
      <protection locked="0"/>
    </xf>
    <xf numFmtId="0" fontId="2" fillId="4" borderId="46" xfId="0" applyFont="1" applyFill="1" applyBorder="1" applyAlignment="1" applyProtection="1">
      <alignment horizontal="center" vertical="center"/>
      <protection locked="0"/>
    </xf>
    <xf numFmtId="0" fontId="2" fillId="4" borderId="44" xfId="0" applyFont="1" applyFill="1" applyBorder="1" applyAlignment="1" applyProtection="1">
      <alignment horizontal="center" vertical="center"/>
      <protection locked="0"/>
    </xf>
    <xf numFmtId="0" fontId="2" fillId="4" borderId="45" xfId="0" applyFont="1" applyFill="1" applyBorder="1" applyAlignment="1" applyProtection="1">
      <alignment horizontal="center" vertical="center"/>
      <protection locked="0"/>
    </xf>
    <xf numFmtId="165" fontId="2" fillId="0" borderId="12" xfId="0" applyNumberFormat="1" applyFont="1" applyBorder="1" applyAlignment="1">
      <alignment horizontal="left"/>
    </xf>
    <xf numFmtId="165" fontId="2" fillId="0" borderId="0" xfId="0" applyNumberFormat="1" applyFont="1" applyAlignment="1">
      <alignment horizontal="left"/>
    </xf>
    <xf numFmtId="0" fontId="5" fillId="0" borderId="0" xfId="0" applyFont="1" applyAlignment="1" applyProtection="1">
      <alignment horizontal="center" vertical="center"/>
      <protection locked="0"/>
    </xf>
    <xf numFmtId="0" fontId="2" fillId="4" borderId="0" xfId="0" applyFont="1" applyFill="1" applyAlignment="1" applyProtection="1">
      <alignment horizontal="center" vertical="center"/>
      <protection hidden="1"/>
    </xf>
    <xf numFmtId="0" fontId="2" fillId="4" borderId="30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hidden="1"/>
    </xf>
    <xf numFmtId="0" fontId="9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1" fillId="0" borderId="77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" fillId="0" borderId="61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  <xf numFmtId="49" fontId="12" fillId="0" borderId="57" xfId="0" applyNumberFormat="1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6" xfId="0" applyFont="1" applyBorder="1" applyAlignment="1">
      <alignment horizontal="left" vertical="center"/>
    </xf>
    <xf numFmtId="0" fontId="12" fillId="0" borderId="77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49" fontId="11" fillId="0" borderId="3" xfId="0" applyNumberFormat="1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83" xfId="0" applyFont="1" applyBorder="1" applyAlignment="1" applyProtection="1">
      <alignment horizontal="center" vertical="center"/>
      <protection locked="0"/>
    </xf>
    <xf numFmtId="49" fontId="12" fillId="0" borderId="11" xfId="0" applyNumberFormat="1" applyFont="1" applyBorder="1" applyAlignment="1">
      <alignment horizontal="center" vertical="center"/>
    </xf>
    <xf numFmtId="49" fontId="12" fillId="0" borderId="25" xfId="0" applyNumberFormat="1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49" fontId="11" fillId="0" borderId="83" xfId="0" applyNumberFormat="1" applyFont="1" applyBorder="1" applyAlignment="1">
      <alignment horizontal="center" vertical="center"/>
    </xf>
    <xf numFmtId="0" fontId="2" fillId="0" borderId="78" xfId="0" applyFont="1" applyBorder="1" applyAlignment="1">
      <alignment horizontal="left" vertical="top"/>
    </xf>
    <xf numFmtId="0" fontId="2" fillId="0" borderId="58" xfId="0" applyFont="1" applyBorder="1" applyAlignment="1">
      <alignment horizontal="left" vertical="top"/>
    </xf>
    <xf numFmtId="0" fontId="2" fillId="0" borderId="48" xfId="0" applyFont="1" applyBorder="1" applyAlignment="1">
      <alignment horizontal="left" vertical="top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49" fontId="5" fillId="0" borderId="13" xfId="0" applyNumberFormat="1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" fillId="0" borderId="69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58" xfId="0" applyFont="1" applyBorder="1" applyAlignment="1" applyProtection="1">
      <alignment horizontal="center" vertical="center"/>
      <protection hidden="1"/>
    </xf>
    <xf numFmtId="0" fontId="1" fillId="0" borderId="82" xfId="0" applyFont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0" fontId="0" fillId="0" borderId="15" xfId="0" applyBorder="1"/>
    <xf numFmtId="0" fontId="0" fillId="0" borderId="20" xfId="0" applyBorder="1"/>
    <xf numFmtId="0" fontId="0" fillId="0" borderId="21" xfId="0" applyBorder="1"/>
    <xf numFmtId="0" fontId="1" fillId="0" borderId="15" xfId="0" applyFont="1" applyBorder="1" applyAlignment="1" applyProtection="1">
      <alignment horizontal="center" vertical="center"/>
      <protection hidden="1"/>
    </xf>
    <xf numFmtId="0" fontId="0" fillId="0" borderId="16" xfId="0" applyBorder="1"/>
    <xf numFmtId="0" fontId="0" fillId="0" borderId="22" xfId="0" applyBorder="1"/>
    <xf numFmtId="0" fontId="1" fillId="0" borderId="23" xfId="0" applyFont="1" applyBorder="1" applyAlignment="1" applyProtection="1">
      <alignment horizontal="center" vertical="center"/>
      <protection hidden="1"/>
    </xf>
    <xf numFmtId="0" fontId="0" fillId="0" borderId="25" xfId="0" applyBorder="1"/>
    <xf numFmtId="0" fontId="1" fillId="0" borderId="16" xfId="0" applyFont="1" applyBorder="1" applyAlignment="1" applyProtection="1">
      <alignment horizontal="center" vertical="center"/>
      <protection hidden="1"/>
    </xf>
    <xf numFmtId="0" fontId="1" fillId="4" borderId="18" xfId="0" applyFont="1" applyFill="1" applyBorder="1" applyAlignment="1" applyProtection="1">
      <alignment horizontal="center" vertical="center"/>
      <protection hidden="1"/>
    </xf>
    <xf numFmtId="0" fontId="0" fillId="4" borderId="18" xfId="0" applyFill="1" applyBorder="1"/>
    <xf numFmtId="0" fontId="1" fillId="0" borderId="84" xfId="0" applyFont="1" applyBorder="1" applyAlignment="1" applyProtection="1">
      <alignment horizontal="center" vertical="center"/>
      <protection hidden="1"/>
    </xf>
    <xf numFmtId="0" fontId="2" fillId="0" borderId="86" xfId="0" applyFont="1" applyBorder="1" applyAlignment="1" applyProtection="1">
      <alignment horizontal="center" vertical="center"/>
      <protection hidden="1"/>
    </xf>
    <xf numFmtId="0" fontId="0" fillId="0" borderId="87" xfId="0" applyBorder="1"/>
    <xf numFmtId="0" fontId="0" fillId="0" borderId="88" xfId="0" applyBorder="1"/>
    <xf numFmtId="0" fontId="2" fillId="0" borderId="31" xfId="0" applyFont="1" applyBorder="1" applyAlignment="1" applyProtection="1">
      <alignment horizontal="center" vertical="center"/>
      <protection hidden="1"/>
    </xf>
    <xf numFmtId="0" fontId="2" fillId="0" borderId="35" xfId="0" applyFont="1" applyBorder="1" applyAlignment="1" applyProtection="1">
      <alignment horizontal="center" vertical="center"/>
      <protection hidden="1"/>
    </xf>
    <xf numFmtId="0" fontId="2" fillId="4" borderId="33" xfId="0" applyFont="1" applyFill="1" applyBorder="1" applyAlignment="1" applyProtection="1">
      <alignment horizontal="center" vertical="center"/>
      <protection hidden="1"/>
    </xf>
    <xf numFmtId="0" fontId="0" fillId="4" borderId="27" xfId="0" applyFill="1" applyBorder="1"/>
    <xf numFmtId="0" fontId="1" fillId="4" borderId="90" xfId="0" applyFont="1" applyFill="1" applyBorder="1" applyAlignment="1" applyProtection="1">
      <alignment horizontal="center" vertical="center"/>
      <protection locked="0"/>
    </xf>
    <xf numFmtId="0" fontId="2" fillId="0" borderId="89" xfId="0" applyFont="1" applyBorder="1" applyAlignment="1" applyProtection="1">
      <alignment horizontal="center" vertical="center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2" fillId="0" borderId="68" xfId="0" applyFont="1" applyBorder="1" applyAlignment="1" applyProtection="1">
      <alignment horizontal="center" vertical="center"/>
      <protection hidden="1"/>
    </xf>
    <xf numFmtId="0" fontId="0" fillId="4" borderId="49" xfId="0" applyFill="1" applyBorder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2"/>
  <sheetViews>
    <sheetView tabSelected="1" topLeftCell="A28" workbookViewId="0">
      <selection activeCell="G58" sqref="G58"/>
    </sheetView>
  </sheetViews>
  <sheetFormatPr defaultRowHeight="12.75" x14ac:dyDescent="0.2"/>
  <cols>
    <col min="1" max="1" width="5.42578125" style="1" customWidth="1"/>
    <col min="2" max="2" width="22.5703125" style="34" customWidth="1"/>
    <col min="3" max="3" width="19.7109375" style="34" customWidth="1"/>
    <col min="4" max="4" width="9.140625" style="152"/>
    <col min="5" max="5" width="6.7109375" style="33" customWidth="1"/>
    <col min="10" max="11" width="9.140625" style="113"/>
  </cols>
  <sheetData>
    <row r="1" spans="1:11" ht="20.25" x14ac:dyDescent="0.3">
      <c r="B1" s="147" t="s">
        <v>155</v>
      </c>
    </row>
    <row r="3" spans="1:11" s="1" customFormat="1" x14ac:dyDescent="0.2">
      <c r="B3" s="33" t="s">
        <v>36</v>
      </c>
      <c r="C3" s="33" t="s">
        <v>0</v>
      </c>
      <c r="D3" s="152" t="s">
        <v>46</v>
      </c>
      <c r="E3" s="33" t="s">
        <v>1</v>
      </c>
      <c r="G3" s="1" t="s">
        <v>89</v>
      </c>
      <c r="J3" s="116"/>
      <c r="K3" s="116"/>
    </row>
    <row r="4" spans="1:11" x14ac:dyDescent="0.2">
      <c r="A4" s="155">
        <v>1</v>
      </c>
      <c r="B4" s="156" t="s">
        <v>90</v>
      </c>
      <c r="C4" s="156" t="s">
        <v>43</v>
      </c>
      <c r="D4" s="165">
        <v>2</v>
      </c>
      <c r="E4" s="157">
        <v>2013</v>
      </c>
      <c r="G4">
        <v>82979</v>
      </c>
      <c r="J4" s="115"/>
    </row>
    <row r="5" spans="1:11" x14ac:dyDescent="0.2">
      <c r="A5" s="155">
        <v>2</v>
      </c>
      <c r="B5" s="156" t="s">
        <v>72</v>
      </c>
      <c r="C5" s="156" t="s">
        <v>49</v>
      </c>
      <c r="D5" s="165">
        <v>4</v>
      </c>
      <c r="E5" s="157">
        <v>2014</v>
      </c>
      <c r="G5">
        <v>80387</v>
      </c>
      <c r="J5" s="115"/>
    </row>
    <row r="6" spans="1:11" x14ac:dyDescent="0.2">
      <c r="A6" s="155">
        <v>3</v>
      </c>
      <c r="B6" s="158" t="s">
        <v>91</v>
      </c>
      <c r="C6" s="159" t="s">
        <v>45</v>
      </c>
      <c r="D6" s="165">
        <v>6</v>
      </c>
      <c r="E6" s="157">
        <v>2015</v>
      </c>
      <c r="G6">
        <v>81781</v>
      </c>
      <c r="J6" s="115"/>
    </row>
    <row r="7" spans="1:11" x14ac:dyDescent="0.2">
      <c r="A7" s="155">
        <v>4</v>
      </c>
      <c r="B7" s="156" t="s">
        <v>92</v>
      </c>
      <c r="C7" s="156" t="s">
        <v>49</v>
      </c>
      <c r="D7" s="165">
        <v>7</v>
      </c>
      <c r="E7" s="157">
        <v>2013</v>
      </c>
      <c r="G7">
        <v>81700</v>
      </c>
      <c r="J7" s="115"/>
    </row>
    <row r="8" spans="1:11" x14ac:dyDescent="0.2">
      <c r="A8" s="155">
        <v>5</v>
      </c>
      <c r="B8" s="156" t="s">
        <v>93</v>
      </c>
      <c r="C8" s="156" t="s">
        <v>49</v>
      </c>
      <c r="D8" s="165">
        <v>9</v>
      </c>
      <c r="E8" s="157">
        <v>2013</v>
      </c>
      <c r="G8">
        <v>81750</v>
      </c>
      <c r="J8" s="115"/>
    </row>
    <row r="9" spans="1:11" x14ac:dyDescent="0.2">
      <c r="A9" s="155">
        <v>6</v>
      </c>
      <c r="B9" s="159" t="s">
        <v>94</v>
      </c>
      <c r="C9" s="159" t="s">
        <v>44</v>
      </c>
      <c r="D9" s="165">
        <v>10</v>
      </c>
      <c r="E9" s="157">
        <v>2013</v>
      </c>
      <c r="G9">
        <v>79819</v>
      </c>
      <c r="J9" s="114"/>
    </row>
    <row r="10" spans="1:11" x14ac:dyDescent="0.2">
      <c r="A10" s="155">
        <v>7</v>
      </c>
      <c r="B10" s="156" t="s">
        <v>95</v>
      </c>
      <c r="C10" s="156" t="s">
        <v>70</v>
      </c>
      <c r="D10" s="165">
        <v>12</v>
      </c>
      <c r="E10" s="157">
        <v>2013</v>
      </c>
      <c r="G10">
        <v>85380</v>
      </c>
      <c r="J10" s="115"/>
    </row>
    <row r="11" spans="1:11" x14ac:dyDescent="0.2">
      <c r="A11" s="155">
        <v>8</v>
      </c>
      <c r="B11" s="156" t="s">
        <v>96</v>
      </c>
      <c r="C11" s="156" t="s">
        <v>48</v>
      </c>
      <c r="D11" s="165">
        <v>13</v>
      </c>
      <c r="E11" s="157">
        <v>2013</v>
      </c>
      <c r="G11">
        <v>83162</v>
      </c>
      <c r="J11" s="115"/>
    </row>
    <row r="12" spans="1:11" x14ac:dyDescent="0.2">
      <c r="A12" s="155">
        <v>9</v>
      </c>
      <c r="B12" s="156" t="s">
        <v>97</v>
      </c>
      <c r="C12" s="156" t="s">
        <v>42</v>
      </c>
      <c r="D12" s="165">
        <v>14</v>
      </c>
      <c r="E12" s="157">
        <v>2014</v>
      </c>
      <c r="G12">
        <v>81717</v>
      </c>
      <c r="J12" s="115"/>
    </row>
    <row r="13" spans="1:11" x14ac:dyDescent="0.2">
      <c r="A13" s="155">
        <v>10</v>
      </c>
      <c r="B13" s="156" t="s">
        <v>98</v>
      </c>
      <c r="C13" s="156" t="s">
        <v>42</v>
      </c>
      <c r="D13" s="165">
        <v>16</v>
      </c>
      <c r="E13" s="157">
        <v>2013</v>
      </c>
      <c r="G13">
        <v>78497</v>
      </c>
      <c r="J13" s="114"/>
    </row>
    <row r="14" spans="1:11" x14ac:dyDescent="0.2">
      <c r="A14" s="155">
        <v>11</v>
      </c>
      <c r="B14" s="156" t="s">
        <v>99</v>
      </c>
      <c r="C14" s="156" t="s">
        <v>47</v>
      </c>
      <c r="D14" s="165">
        <v>16</v>
      </c>
      <c r="E14" s="157">
        <v>2013</v>
      </c>
      <c r="G14">
        <v>84588</v>
      </c>
      <c r="J14" s="115"/>
    </row>
    <row r="15" spans="1:11" x14ac:dyDescent="0.2">
      <c r="A15" s="155">
        <v>12</v>
      </c>
      <c r="B15" s="156" t="s">
        <v>100</v>
      </c>
      <c r="C15" s="156" t="s">
        <v>47</v>
      </c>
      <c r="D15" s="165">
        <v>18</v>
      </c>
      <c r="E15" s="157">
        <v>2013</v>
      </c>
      <c r="G15">
        <v>84593</v>
      </c>
      <c r="J15" s="115"/>
    </row>
    <row r="16" spans="1:11" x14ac:dyDescent="0.2">
      <c r="A16" s="155">
        <v>13</v>
      </c>
      <c r="B16" s="156" t="s">
        <v>101</v>
      </c>
      <c r="C16" s="156" t="s">
        <v>48</v>
      </c>
      <c r="D16" s="165">
        <v>19</v>
      </c>
      <c r="E16" s="157">
        <v>2015</v>
      </c>
      <c r="G16">
        <v>84852</v>
      </c>
      <c r="J16" s="115"/>
    </row>
    <row r="17" spans="1:10" x14ac:dyDescent="0.2">
      <c r="A17" s="155">
        <v>14</v>
      </c>
      <c r="B17" s="156" t="s">
        <v>102</v>
      </c>
      <c r="C17" s="156" t="s">
        <v>42</v>
      </c>
      <c r="D17" s="165">
        <v>20</v>
      </c>
      <c r="E17" s="157">
        <v>2013</v>
      </c>
      <c r="G17">
        <v>78318</v>
      </c>
      <c r="J17" s="115"/>
    </row>
    <row r="18" spans="1:10" x14ac:dyDescent="0.2">
      <c r="A18" s="155">
        <v>15</v>
      </c>
      <c r="B18" s="156" t="s">
        <v>103</v>
      </c>
      <c r="C18" s="156" t="s">
        <v>45</v>
      </c>
      <c r="D18" s="165">
        <v>21</v>
      </c>
      <c r="E18" s="157">
        <v>2013</v>
      </c>
      <c r="G18">
        <v>81753</v>
      </c>
      <c r="J18" s="114"/>
    </row>
    <row r="19" spans="1:10" x14ac:dyDescent="0.2">
      <c r="A19" s="155">
        <v>16</v>
      </c>
      <c r="B19" s="156" t="s">
        <v>104</v>
      </c>
      <c r="C19" s="156" t="s">
        <v>48</v>
      </c>
      <c r="D19" s="165">
        <v>22</v>
      </c>
      <c r="E19" s="157">
        <v>2015</v>
      </c>
      <c r="G19">
        <v>84854</v>
      </c>
      <c r="J19" s="115"/>
    </row>
    <row r="20" spans="1:10" x14ac:dyDescent="0.2">
      <c r="A20" s="155">
        <v>17</v>
      </c>
      <c r="B20" s="156" t="s">
        <v>105</v>
      </c>
      <c r="C20" s="156" t="s">
        <v>49</v>
      </c>
      <c r="D20" s="165">
        <v>24</v>
      </c>
      <c r="E20" s="157">
        <v>2013</v>
      </c>
      <c r="G20">
        <v>80837</v>
      </c>
      <c r="J20" s="115"/>
    </row>
    <row r="21" spans="1:10" x14ac:dyDescent="0.2">
      <c r="A21" s="155">
        <v>18</v>
      </c>
      <c r="B21" s="156" t="s">
        <v>106</v>
      </c>
      <c r="C21" s="156" t="s">
        <v>45</v>
      </c>
      <c r="D21" s="165">
        <v>25</v>
      </c>
      <c r="E21" s="157">
        <v>2013</v>
      </c>
      <c r="G21">
        <v>81751</v>
      </c>
      <c r="J21" s="115"/>
    </row>
    <row r="22" spans="1:10" x14ac:dyDescent="0.2">
      <c r="A22" s="155">
        <v>19</v>
      </c>
      <c r="B22" s="156" t="s">
        <v>113</v>
      </c>
      <c r="C22" s="156" t="s">
        <v>45</v>
      </c>
      <c r="D22" s="165">
        <v>36</v>
      </c>
      <c r="E22" s="157">
        <v>2015</v>
      </c>
      <c r="G22">
        <v>84860</v>
      </c>
      <c r="J22" s="115"/>
    </row>
    <row r="23" spans="1:10" x14ac:dyDescent="0.2">
      <c r="A23" s="155">
        <v>20</v>
      </c>
      <c r="B23" s="156" t="s">
        <v>125</v>
      </c>
      <c r="C23" s="156" t="s">
        <v>146</v>
      </c>
      <c r="D23" s="165">
        <v>54.5</v>
      </c>
      <c r="E23" s="157">
        <v>2013</v>
      </c>
      <c r="G23">
        <v>86210</v>
      </c>
      <c r="J23" s="115"/>
    </row>
    <row r="24" spans="1:10" x14ac:dyDescent="0.2">
      <c r="A24" s="155">
        <v>21</v>
      </c>
      <c r="B24" s="156" t="s">
        <v>126</v>
      </c>
      <c r="C24" s="156" t="s">
        <v>45</v>
      </c>
      <c r="D24" s="165">
        <v>55</v>
      </c>
      <c r="E24" s="157">
        <v>2014</v>
      </c>
      <c r="G24">
        <v>81263</v>
      </c>
      <c r="J24" s="115"/>
    </row>
    <row r="25" spans="1:10" x14ac:dyDescent="0.2">
      <c r="A25" s="155">
        <v>22</v>
      </c>
      <c r="B25" s="156" t="s">
        <v>107</v>
      </c>
      <c r="C25" s="156" t="s">
        <v>142</v>
      </c>
      <c r="D25" s="165">
        <v>28</v>
      </c>
      <c r="E25" s="157">
        <v>2014</v>
      </c>
      <c r="G25">
        <v>82530</v>
      </c>
      <c r="J25" s="115"/>
    </row>
    <row r="26" spans="1:10" x14ac:dyDescent="0.2">
      <c r="A26" s="155">
        <v>23</v>
      </c>
      <c r="B26" s="156" t="s">
        <v>108</v>
      </c>
      <c r="C26" s="156" t="s">
        <v>143</v>
      </c>
      <c r="D26" s="165">
        <v>29</v>
      </c>
      <c r="E26" s="157">
        <v>2014</v>
      </c>
      <c r="G26">
        <v>82804</v>
      </c>
      <c r="J26" s="115"/>
    </row>
    <row r="27" spans="1:10" x14ac:dyDescent="0.2">
      <c r="A27" s="155">
        <v>24</v>
      </c>
      <c r="B27" s="156" t="s">
        <v>109</v>
      </c>
      <c r="C27" s="156" t="s">
        <v>71</v>
      </c>
      <c r="D27" s="165">
        <v>30</v>
      </c>
      <c r="E27" s="157">
        <v>2013</v>
      </c>
      <c r="G27">
        <v>84644</v>
      </c>
      <c r="J27" s="115"/>
    </row>
    <row r="28" spans="1:10" x14ac:dyDescent="0.2">
      <c r="A28" s="112">
        <v>25</v>
      </c>
      <c r="B28" s="150" t="s">
        <v>110</v>
      </c>
      <c r="C28" s="151" t="s">
        <v>41</v>
      </c>
      <c r="D28" s="166">
        <v>34</v>
      </c>
      <c r="E28" s="36">
        <v>2015</v>
      </c>
      <c r="G28">
        <v>85978</v>
      </c>
      <c r="J28" s="115"/>
    </row>
    <row r="29" spans="1:10" x14ac:dyDescent="0.2">
      <c r="A29" s="112">
        <v>26</v>
      </c>
      <c r="B29" s="35" t="s">
        <v>111</v>
      </c>
      <c r="C29" s="35" t="s">
        <v>41</v>
      </c>
      <c r="D29" s="166">
        <v>35</v>
      </c>
      <c r="E29" s="36">
        <v>2014</v>
      </c>
      <c r="G29">
        <v>84322</v>
      </c>
      <c r="J29" s="115"/>
    </row>
    <row r="30" spans="1:10" x14ac:dyDescent="0.2">
      <c r="A30" s="112">
        <v>27</v>
      </c>
      <c r="B30" s="35" t="s">
        <v>112</v>
      </c>
      <c r="C30" s="35" t="s">
        <v>49</v>
      </c>
      <c r="D30" s="166">
        <v>36</v>
      </c>
      <c r="E30" s="36">
        <v>2015</v>
      </c>
      <c r="G30">
        <v>85993</v>
      </c>
      <c r="J30" s="115"/>
    </row>
    <row r="31" spans="1:10" x14ac:dyDescent="0.2">
      <c r="A31" s="112">
        <v>28</v>
      </c>
      <c r="B31" s="35" t="s">
        <v>114</v>
      </c>
      <c r="C31" s="35" t="s">
        <v>71</v>
      </c>
      <c r="D31" s="166">
        <v>38</v>
      </c>
      <c r="E31" s="36">
        <v>2013</v>
      </c>
      <c r="G31">
        <v>84646</v>
      </c>
      <c r="J31" s="114"/>
    </row>
    <row r="32" spans="1:10" x14ac:dyDescent="0.2">
      <c r="A32" s="112">
        <v>29</v>
      </c>
      <c r="B32" s="35" t="s">
        <v>115</v>
      </c>
      <c r="C32" s="35" t="s">
        <v>142</v>
      </c>
      <c r="D32" s="166">
        <v>39</v>
      </c>
      <c r="E32" s="36">
        <v>2014</v>
      </c>
      <c r="G32">
        <v>81534</v>
      </c>
      <c r="J32" s="115"/>
    </row>
    <row r="33" spans="1:10" x14ac:dyDescent="0.2">
      <c r="A33" s="112">
        <v>30</v>
      </c>
      <c r="B33" s="35" t="s">
        <v>116</v>
      </c>
      <c r="C33" s="71" t="s">
        <v>142</v>
      </c>
      <c r="D33" s="166">
        <v>40</v>
      </c>
      <c r="E33" s="36">
        <v>2016</v>
      </c>
      <c r="G33">
        <v>84307</v>
      </c>
      <c r="J33" s="115"/>
    </row>
    <row r="34" spans="1:10" x14ac:dyDescent="0.2">
      <c r="A34" s="112">
        <v>31</v>
      </c>
      <c r="B34" s="35" t="s">
        <v>117</v>
      </c>
      <c r="C34" s="35" t="s">
        <v>49</v>
      </c>
      <c r="D34" s="166">
        <v>42</v>
      </c>
      <c r="E34" s="36">
        <v>2015</v>
      </c>
      <c r="G34">
        <v>81938</v>
      </c>
      <c r="J34" s="115"/>
    </row>
    <row r="35" spans="1:10" x14ac:dyDescent="0.2">
      <c r="A35" s="112">
        <v>32</v>
      </c>
      <c r="B35" s="35" t="s">
        <v>118</v>
      </c>
      <c r="C35" s="71" t="s">
        <v>49</v>
      </c>
      <c r="D35" s="166">
        <v>45</v>
      </c>
      <c r="E35" s="36">
        <v>2016</v>
      </c>
      <c r="G35">
        <v>81705</v>
      </c>
      <c r="J35" s="115"/>
    </row>
    <row r="36" spans="1:10" x14ac:dyDescent="0.2">
      <c r="A36" s="112">
        <v>33</v>
      </c>
      <c r="B36" s="35" t="s">
        <v>119</v>
      </c>
      <c r="C36" s="35" t="s">
        <v>45</v>
      </c>
      <c r="D36" s="166">
        <v>46</v>
      </c>
      <c r="E36" s="36">
        <v>2013</v>
      </c>
      <c r="G36">
        <v>81755</v>
      </c>
      <c r="J36" s="115"/>
    </row>
    <row r="37" spans="1:10" x14ac:dyDescent="0.2">
      <c r="A37" s="112">
        <v>34</v>
      </c>
      <c r="B37" s="35" t="s">
        <v>120</v>
      </c>
      <c r="C37" s="35" t="s">
        <v>144</v>
      </c>
      <c r="D37" s="166">
        <v>48</v>
      </c>
      <c r="E37" s="36">
        <v>2014</v>
      </c>
      <c r="G37">
        <v>84168</v>
      </c>
      <c r="J37" s="115"/>
    </row>
    <row r="38" spans="1:10" x14ac:dyDescent="0.2">
      <c r="A38" s="112">
        <v>35</v>
      </c>
      <c r="B38" s="35" t="s">
        <v>121</v>
      </c>
      <c r="C38" s="35" t="s">
        <v>45</v>
      </c>
      <c r="D38" s="166">
        <v>49</v>
      </c>
      <c r="E38" s="36">
        <v>2016</v>
      </c>
      <c r="G38">
        <v>82688</v>
      </c>
      <c r="J38" s="115"/>
    </row>
    <row r="39" spans="1:10" x14ac:dyDescent="0.2">
      <c r="A39" s="112">
        <v>36</v>
      </c>
      <c r="B39" s="35" t="s">
        <v>122</v>
      </c>
      <c r="C39" s="35" t="s">
        <v>145</v>
      </c>
      <c r="D39" s="166">
        <v>50</v>
      </c>
      <c r="E39" s="36">
        <v>2013</v>
      </c>
      <c r="G39">
        <v>86850</v>
      </c>
      <c r="J39" s="115"/>
    </row>
    <row r="40" spans="1:10" x14ac:dyDescent="0.2">
      <c r="A40" s="112">
        <v>37</v>
      </c>
      <c r="B40" s="35" t="s">
        <v>123</v>
      </c>
      <c r="C40" s="35" t="s">
        <v>144</v>
      </c>
      <c r="D40" s="166">
        <v>51</v>
      </c>
      <c r="E40" s="36">
        <v>2013</v>
      </c>
      <c r="G40">
        <v>82363</v>
      </c>
      <c r="J40" s="115"/>
    </row>
    <row r="41" spans="1:10" x14ac:dyDescent="0.2">
      <c r="A41" s="112">
        <v>38</v>
      </c>
      <c r="B41" s="35" t="s">
        <v>124</v>
      </c>
      <c r="C41" s="35" t="s">
        <v>143</v>
      </c>
      <c r="D41" s="166">
        <v>53</v>
      </c>
      <c r="E41" s="36">
        <v>2014</v>
      </c>
      <c r="G41">
        <v>87356</v>
      </c>
      <c r="J41" s="115"/>
    </row>
    <row r="42" spans="1:10" x14ac:dyDescent="0.2">
      <c r="A42" s="112">
        <v>39</v>
      </c>
      <c r="B42" s="35" t="s">
        <v>127</v>
      </c>
      <c r="C42" s="35" t="s">
        <v>45</v>
      </c>
      <c r="D42" s="166">
        <v>63</v>
      </c>
      <c r="E42" s="36">
        <v>2014</v>
      </c>
      <c r="G42">
        <v>81756</v>
      </c>
      <c r="J42" s="115"/>
    </row>
    <row r="43" spans="1:10" x14ac:dyDescent="0.2">
      <c r="A43" s="112">
        <v>40</v>
      </c>
      <c r="B43" s="35" t="s">
        <v>128</v>
      </c>
      <c r="C43" s="35" t="s">
        <v>49</v>
      </c>
      <c r="D43" s="166">
        <v>65</v>
      </c>
      <c r="E43" s="36">
        <v>2014</v>
      </c>
      <c r="G43">
        <v>87761</v>
      </c>
      <c r="J43" s="115"/>
    </row>
    <row r="44" spans="1:10" x14ac:dyDescent="0.2">
      <c r="A44" s="112">
        <v>41</v>
      </c>
      <c r="B44" s="35" t="s">
        <v>129</v>
      </c>
      <c r="C44" s="35" t="s">
        <v>49</v>
      </c>
      <c r="D44" s="166">
        <v>69</v>
      </c>
      <c r="E44" s="36">
        <v>2015</v>
      </c>
      <c r="G44">
        <v>86843</v>
      </c>
      <c r="J44" s="115"/>
    </row>
    <row r="45" spans="1:10" x14ac:dyDescent="0.2">
      <c r="A45" s="112">
        <v>42</v>
      </c>
      <c r="B45" s="35" t="s">
        <v>130</v>
      </c>
      <c r="C45" s="35" t="s">
        <v>48</v>
      </c>
      <c r="D45" s="166">
        <v>71</v>
      </c>
      <c r="E45" s="36">
        <v>2016</v>
      </c>
      <c r="G45">
        <v>84853</v>
      </c>
      <c r="J45" s="115"/>
    </row>
    <row r="46" spans="1:10" x14ac:dyDescent="0.2">
      <c r="A46" s="112">
        <v>43</v>
      </c>
      <c r="B46" s="35" t="s">
        <v>131</v>
      </c>
      <c r="C46" s="35" t="s">
        <v>49</v>
      </c>
      <c r="D46" s="166">
        <v>74</v>
      </c>
      <c r="E46" s="36">
        <v>2016</v>
      </c>
      <c r="G46">
        <v>81801</v>
      </c>
      <c r="J46" s="115"/>
    </row>
    <row r="47" spans="1:10" x14ac:dyDescent="0.2">
      <c r="A47" s="112">
        <v>44</v>
      </c>
      <c r="B47" s="35" t="s">
        <v>132</v>
      </c>
      <c r="C47" s="35" t="s">
        <v>70</v>
      </c>
      <c r="D47" s="166">
        <v>74</v>
      </c>
      <c r="E47" s="36">
        <v>2015</v>
      </c>
      <c r="G47">
        <v>85381</v>
      </c>
      <c r="J47" s="115"/>
    </row>
    <row r="48" spans="1:10" x14ac:dyDescent="0.2">
      <c r="A48" s="112">
        <v>45</v>
      </c>
      <c r="B48" s="35" t="s">
        <v>133</v>
      </c>
      <c r="C48" s="35" t="s">
        <v>49</v>
      </c>
      <c r="D48" s="166">
        <v>81</v>
      </c>
      <c r="E48" s="36">
        <v>2016</v>
      </c>
      <c r="G48">
        <v>87760</v>
      </c>
      <c r="J48" s="115"/>
    </row>
    <row r="49" spans="1:10" x14ac:dyDescent="0.2">
      <c r="A49" s="112">
        <v>46</v>
      </c>
      <c r="B49" s="35" t="s">
        <v>134</v>
      </c>
      <c r="C49" s="35" t="s">
        <v>49</v>
      </c>
      <c r="D49" s="166">
        <v>81</v>
      </c>
      <c r="E49" s="36">
        <v>2016</v>
      </c>
      <c r="G49">
        <v>81706</v>
      </c>
      <c r="J49" s="115"/>
    </row>
    <row r="50" spans="1:10" x14ac:dyDescent="0.2">
      <c r="A50" s="112">
        <v>47</v>
      </c>
      <c r="B50" s="35" t="s">
        <v>135</v>
      </c>
      <c r="C50" s="35" t="s">
        <v>41</v>
      </c>
      <c r="D50" s="166">
        <v>88</v>
      </c>
      <c r="E50" s="36">
        <v>2015</v>
      </c>
      <c r="G50">
        <v>87849</v>
      </c>
      <c r="J50" s="115"/>
    </row>
    <row r="51" spans="1:10" x14ac:dyDescent="0.2">
      <c r="A51" s="112">
        <v>48</v>
      </c>
      <c r="B51" s="35" t="s">
        <v>136</v>
      </c>
      <c r="C51" s="35" t="s">
        <v>48</v>
      </c>
      <c r="D51" s="166">
        <v>88</v>
      </c>
      <c r="E51" s="36">
        <v>2017</v>
      </c>
      <c r="G51">
        <v>87888</v>
      </c>
      <c r="J51" s="115"/>
    </row>
    <row r="52" spans="1:10" x14ac:dyDescent="0.2">
      <c r="A52" s="112">
        <v>49</v>
      </c>
      <c r="B52" s="35" t="s">
        <v>137</v>
      </c>
      <c r="C52" s="35" t="s">
        <v>147</v>
      </c>
      <c r="D52" s="166">
        <v>88</v>
      </c>
      <c r="E52" s="36">
        <v>2014</v>
      </c>
      <c r="G52">
        <v>83801</v>
      </c>
      <c r="J52" s="115"/>
    </row>
    <row r="53" spans="1:10" x14ac:dyDescent="0.2">
      <c r="A53" s="112">
        <v>50</v>
      </c>
      <c r="B53" s="35" t="s">
        <v>138</v>
      </c>
      <c r="C53" s="35" t="s">
        <v>47</v>
      </c>
      <c r="D53" s="166">
        <v>88</v>
      </c>
      <c r="E53" s="36">
        <v>2015</v>
      </c>
      <c r="G53">
        <v>85851</v>
      </c>
      <c r="J53" s="115"/>
    </row>
    <row r="54" spans="1:10" x14ac:dyDescent="0.2">
      <c r="A54" s="112">
        <v>51</v>
      </c>
      <c r="B54" s="35" t="s">
        <v>139</v>
      </c>
      <c r="C54" s="35" t="s">
        <v>145</v>
      </c>
      <c r="D54" s="166">
        <v>88</v>
      </c>
      <c r="E54" s="36">
        <v>2015</v>
      </c>
      <c r="G54">
        <v>87594</v>
      </c>
      <c r="J54" s="115"/>
    </row>
    <row r="55" spans="1:10" x14ac:dyDescent="0.2">
      <c r="A55" s="112">
        <v>52</v>
      </c>
      <c r="B55" s="35" t="s">
        <v>140</v>
      </c>
      <c r="C55" s="35" t="s">
        <v>49</v>
      </c>
      <c r="D55" s="166">
        <v>88</v>
      </c>
      <c r="E55" s="36">
        <v>2013</v>
      </c>
      <c r="G55">
        <v>84708</v>
      </c>
      <c r="J55" s="115"/>
    </row>
    <row r="56" spans="1:10" x14ac:dyDescent="0.2">
      <c r="A56" s="112">
        <v>53</v>
      </c>
      <c r="B56" s="35" t="s">
        <v>141</v>
      </c>
      <c r="C56" s="35" t="s">
        <v>145</v>
      </c>
      <c r="D56" s="166">
        <v>88.5</v>
      </c>
      <c r="E56" s="36">
        <v>2015</v>
      </c>
      <c r="G56">
        <v>84603</v>
      </c>
      <c r="J56" s="115"/>
    </row>
    <row r="57" spans="1:10" x14ac:dyDescent="0.2">
      <c r="A57" s="112">
        <v>54</v>
      </c>
      <c r="B57" s="35" t="s">
        <v>148</v>
      </c>
      <c r="C57" s="35" t="s">
        <v>144</v>
      </c>
      <c r="D57" s="166">
        <v>999</v>
      </c>
      <c r="E57" s="36" t="s">
        <v>149</v>
      </c>
      <c r="J57" s="115"/>
    </row>
    <row r="58" spans="1:10" x14ac:dyDescent="0.2">
      <c r="A58" s="112">
        <v>55</v>
      </c>
      <c r="B58" s="35" t="s">
        <v>150</v>
      </c>
      <c r="C58" s="35" t="s">
        <v>42</v>
      </c>
      <c r="D58" s="166">
        <v>999</v>
      </c>
      <c r="E58" s="36" t="s">
        <v>149</v>
      </c>
      <c r="G58">
        <v>86917</v>
      </c>
      <c r="J58" s="115"/>
    </row>
    <row r="59" spans="1:10" x14ac:dyDescent="0.2">
      <c r="A59" s="112">
        <v>56</v>
      </c>
      <c r="B59" s="35" t="s">
        <v>151</v>
      </c>
      <c r="C59" s="35" t="s">
        <v>71</v>
      </c>
      <c r="D59" s="166">
        <v>999</v>
      </c>
      <c r="E59" s="36" t="s">
        <v>149</v>
      </c>
      <c r="J59" s="115"/>
    </row>
    <row r="60" spans="1:10" x14ac:dyDescent="0.2">
      <c r="A60" s="112">
        <v>57</v>
      </c>
      <c r="B60" s="35" t="s">
        <v>152</v>
      </c>
      <c r="C60" s="35" t="s">
        <v>71</v>
      </c>
      <c r="D60" s="166">
        <v>999</v>
      </c>
      <c r="E60" s="36" t="s">
        <v>149</v>
      </c>
      <c r="J60" s="115"/>
    </row>
    <row r="61" spans="1:10" x14ac:dyDescent="0.2">
      <c r="A61" s="112">
        <v>58</v>
      </c>
      <c r="B61" s="35" t="s">
        <v>153</v>
      </c>
      <c r="C61" s="35" t="s">
        <v>71</v>
      </c>
      <c r="D61" s="166">
        <v>999</v>
      </c>
      <c r="E61" s="36" t="s">
        <v>154</v>
      </c>
      <c r="J61" s="115"/>
    </row>
    <row r="62" spans="1:10" x14ac:dyDescent="0.2">
      <c r="A62" s="112">
        <v>59</v>
      </c>
      <c r="B62" s="35"/>
      <c r="C62" s="35"/>
      <c r="D62" s="166"/>
      <c r="E62" s="36"/>
      <c r="J62" s="115"/>
    </row>
    <row r="63" spans="1:10" x14ac:dyDescent="0.2">
      <c r="A63" s="112">
        <v>60</v>
      </c>
      <c r="B63" s="35"/>
      <c r="C63" s="35"/>
      <c r="D63" s="166"/>
      <c r="E63" s="36"/>
      <c r="J63" s="115"/>
    </row>
    <row r="64" spans="1:10" x14ac:dyDescent="0.2">
      <c r="A64" s="112">
        <v>61</v>
      </c>
      <c r="B64" s="35"/>
      <c r="C64" s="35"/>
      <c r="D64" s="166"/>
      <c r="E64" s="36"/>
      <c r="J64" s="115"/>
    </row>
    <row r="65" spans="1:10" x14ac:dyDescent="0.2">
      <c r="A65" s="112">
        <v>62</v>
      </c>
      <c r="B65" s="35"/>
      <c r="C65" s="35"/>
      <c r="D65" s="166"/>
      <c r="E65" s="36"/>
      <c r="J65" s="115"/>
    </row>
    <row r="66" spans="1:10" x14ac:dyDescent="0.2">
      <c r="A66" s="112">
        <v>63</v>
      </c>
      <c r="B66" s="35" t="s">
        <v>158</v>
      </c>
      <c r="C66" s="35" t="s">
        <v>7</v>
      </c>
      <c r="D66" s="166"/>
      <c r="E66" s="36"/>
      <c r="J66" s="115"/>
    </row>
    <row r="67" spans="1:10" x14ac:dyDescent="0.2">
      <c r="A67" s="112">
        <v>64</v>
      </c>
      <c r="B67" s="35"/>
      <c r="C67" s="35"/>
      <c r="D67" s="166"/>
      <c r="E67" s="36"/>
      <c r="J67" s="115"/>
    </row>
    <row r="68" spans="1:10" x14ac:dyDescent="0.2">
      <c r="A68" s="112">
        <v>65</v>
      </c>
      <c r="B68" s="35"/>
      <c r="C68" s="35"/>
      <c r="D68" s="166"/>
      <c r="E68" s="36"/>
      <c r="J68" s="115"/>
    </row>
    <row r="69" spans="1:10" x14ac:dyDescent="0.2">
      <c r="A69" s="112">
        <v>66</v>
      </c>
      <c r="B69" s="35"/>
      <c r="C69" s="35"/>
      <c r="D69" s="166"/>
      <c r="E69" s="36"/>
      <c r="J69" s="115"/>
    </row>
    <row r="70" spans="1:10" x14ac:dyDescent="0.2">
      <c r="A70" s="112">
        <v>67</v>
      </c>
      <c r="B70" s="35"/>
      <c r="C70" s="35"/>
      <c r="D70" s="166"/>
      <c r="E70" s="36"/>
      <c r="J70" s="115"/>
    </row>
    <row r="71" spans="1:10" x14ac:dyDescent="0.2">
      <c r="A71" s="112">
        <v>68</v>
      </c>
      <c r="B71" s="35"/>
      <c r="C71" s="35"/>
      <c r="D71" s="166"/>
      <c r="E71" s="36"/>
      <c r="J71" s="115"/>
    </row>
    <row r="72" spans="1:10" x14ac:dyDescent="0.2">
      <c r="A72" s="112">
        <v>69</v>
      </c>
      <c r="B72" s="35"/>
      <c r="C72" s="35"/>
      <c r="D72" s="166"/>
      <c r="E72" s="36"/>
    </row>
    <row r="73" spans="1:10" x14ac:dyDescent="0.2">
      <c r="A73" s="112">
        <v>70</v>
      </c>
      <c r="B73" s="35"/>
      <c r="C73" s="35"/>
      <c r="D73" s="166"/>
      <c r="E73" s="36"/>
    </row>
    <row r="74" spans="1:10" x14ac:dyDescent="0.2">
      <c r="A74" s="112">
        <v>71</v>
      </c>
      <c r="B74" s="35"/>
      <c r="C74" s="35"/>
      <c r="D74" s="166"/>
      <c r="E74" s="36"/>
    </row>
    <row r="75" spans="1:10" x14ac:dyDescent="0.2">
      <c r="A75" s="112">
        <v>72</v>
      </c>
      <c r="B75" s="35"/>
      <c r="C75" s="35"/>
      <c r="D75" s="140"/>
      <c r="E75" s="36"/>
    </row>
    <row r="76" spans="1:10" x14ac:dyDescent="0.2">
      <c r="A76" s="112">
        <v>73</v>
      </c>
      <c r="B76" s="35"/>
      <c r="C76" s="35"/>
      <c r="D76" s="140"/>
      <c r="E76" s="36"/>
    </row>
    <row r="77" spans="1:10" x14ac:dyDescent="0.2">
      <c r="A77" s="112">
        <v>74</v>
      </c>
      <c r="B77" s="35"/>
      <c r="C77" s="35"/>
      <c r="D77" s="140"/>
      <c r="E77" s="36"/>
    </row>
    <row r="78" spans="1:10" x14ac:dyDescent="0.2">
      <c r="A78" s="112">
        <v>75</v>
      </c>
      <c r="B78" s="35"/>
      <c r="C78" s="35"/>
      <c r="D78" s="140"/>
      <c r="E78" s="36"/>
    </row>
    <row r="79" spans="1:10" x14ac:dyDescent="0.2">
      <c r="A79" s="112">
        <v>76</v>
      </c>
      <c r="B79" s="35"/>
      <c r="C79" s="35"/>
      <c r="D79" s="140"/>
      <c r="E79" s="36"/>
    </row>
    <row r="80" spans="1:10" x14ac:dyDescent="0.2">
      <c r="A80" s="112">
        <v>77</v>
      </c>
      <c r="B80" s="35"/>
      <c r="C80" s="35"/>
      <c r="D80" s="140"/>
      <c r="E80" s="36"/>
    </row>
    <row r="81" spans="1:5" x14ac:dyDescent="0.2">
      <c r="A81" s="112">
        <v>78</v>
      </c>
      <c r="B81" s="35"/>
      <c r="C81" s="35"/>
      <c r="D81" s="140"/>
      <c r="E81" s="36"/>
    </row>
    <row r="82" spans="1:5" x14ac:dyDescent="0.2">
      <c r="A82" s="112">
        <v>79</v>
      </c>
      <c r="B82" s="35"/>
      <c r="C82" s="35"/>
      <c r="D82" s="140"/>
      <c r="E82" s="36"/>
    </row>
    <row r="83" spans="1:5" x14ac:dyDescent="0.2">
      <c r="A83" s="112">
        <v>80</v>
      </c>
      <c r="B83" s="35"/>
      <c r="C83" s="35"/>
      <c r="D83" s="140"/>
      <c r="E83" s="36"/>
    </row>
    <row r="84" spans="1:5" x14ac:dyDescent="0.2">
      <c r="A84" s="112">
        <v>81</v>
      </c>
      <c r="B84" s="35"/>
      <c r="C84" s="35"/>
      <c r="D84" s="140"/>
      <c r="E84" s="36"/>
    </row>
    <row r="85" spans="1:5" x14ac:dyDescent="0.2">
      <c r="A85" s="112">
        <v>82</v>
      </c>
      <c r="B85" s="35"/>
      <c r="C85" s="35"/>
      <c r="D85" s="140"/>
      <c r="E85" s="36"/>
    </row>
    <row r="86" spans="1:5" x14ac:dyDescent="0.2">
      <c r="A86" s="112">
        <v>83</v>
      </c>
      <c r="B86" s="35"/>
      <c r="C86" s="35"/>
      <c r="D86" s="140"/>
      <c r="E86" s="36"/>
    </row>
    <row r="87" spans="1:5" x14ac:dyDescent="0.2">
      <c r="A87" s="112">
        <v>84</v>
      </c>
      <c r="B87" s="35"/>
      <c r="C87" s="35"/>
      <c r="D87" s="140"/>
      <c r="E87" s="36"/>
    </row>
    <row r="88" spans="1:5" x14ac:dyDescent="0.2">
      <c r="A88" s="112">
        <v>85</v>
      </c>
      <c r="B88" s="35"/>
      <c r="C88" s="35"/>
      <c r="D88" s="140"/>
      <c r="E88" s="36"/>
    </row>
    <row r="89" spans="1:5" x14ac:dyDescent="0.2">
      <c r="A89" s="112">
        <v>86</v>
      </c>
      <c r="B89" s="35"/>
      <c r="C89" s="35"/>
      <c r="D89" s="140"/>
      <c r="E89" s="36"/>
    </row>
    <row r="90" spans="1:5" x14ac:dyDescent="0.2">
      <c r="A90" s="112">
        <v>87</v>
      </c>
      <c r="B90" s="35"/>
      <c r="C90" s="35"/>
      <c r="D90" s="140"/>
      <c r="E90" s="36"/>
    </row>
    <row r="91" spans="1:5" x14ac:dyDescent="0.2">
      <c r="A91" s="112">
        <v>88</v>
      </c>
      <c r="B91" s="35"/>
      <c r="C91" s="35"/>
      <c r="D91" s="140"/>
      <c r="E91" s="36"/>
    </row>
    <row r="92" spans="1:5" x14ac:dyDescent="0.2">
      <c r="A92" s="112">
        <v>89</v>
      </c>
      <c r="B92" s="35"/>
      <c r="C92" s="35"/>
      <c r="D92" s="140"/>
      <c r="E92" s="36"/>
    </row>
    <row r="93" spans="1:5" x14ac:dyDescent="0.2">
      <c r="A93" s="112">
        <v>90</v>
      </c>
      <c r="B93" s="35"/>
      <c r="C93" s="35"/>
      <c r="D93" s="140"/>
      <c r="E93" s="36"/>
    </row>
    <row r="94" spans="1:5" x14ac:dyDescent="0.2">
      <c r="A94" s="112">
        <v>91</v>
      </c>
      <c r="B94" s="35"/>
      <c r="C94" s="35"/>
      <c r="D94" s="140"/>
      <c r="E94" s="36"/>
    </row>
    <row r="95" spans="1:5" x14ac:dyDescent="0.2">
      <c r="A95" s="112">
        <v>92</v>
      </c>
      <c r="B95" s="35"/>
      <c r="C95" s="35"/>
      <c r="D95" s="140"/>
      <c r="E95" s="36"/>
    </row>
    <row r="96" spans="1:5" x14ac:dyDescent="0.2">
      <c r="A96" s="112">
        <v>93</v>
      </c>
      <c r="B96" s="35"/>
      <c r="C96" s="35"/>
      <c r="D96" s="140"/>
      <c r="E96" s="36"/>
    </row>
    <row r="97" spans="1:5" x14ac:dyDescent="0.2">
      <c r="A97" s="112">
        <v>94</v>
      </c>
      <c r="B97" s="35"/>
      <c r="C97" s="35"/>
      <c r="D97" s="140"/>
      <c r="E97" s="36"/>
    </row>
    <row r="98" spans="1:5" x14ac:dyDescent="0.2">
      <c r="A98" s="112">
        <v>95</v>
      </c>
      <c r="B98" s="35"/>
      <c r="C98" s="35"/>
      <c r="D98" s="140"/>
      <c r="E98" s="36"/>
    </row>
    <row r="99" spans="1:5" x14ac:dyDescent="0.2">
      <c r="A99" s="112">
        <v>96</v>
      </c>
      <c r="B99" s="35"/>
      <c r="C99" s="35"/>
      <c r="D99" s="140"/>
      <c r="E99" s="36"/>
    </row>
    <row r="100" spans="1:5" x14ac:dyDescent="0.2">
      <c r="A100" s="112">
        <v>97</v>
      </c>
      <c r="B100" s="35"/>
      <c r="C100" s="35"/>
      <c r="D100" s="140"/>
      <c r="E100" s="36"/>
    </row>
    <row r="101" spans="1:5" x14ac:dyDescent="0.2">
      <c r="A101" s="112">
        <v>98</v>
      </c>
      <c r="B101" s="35"/>
      <c r="C101" s="35"/>
      <c r="D101" s="140"/>
      <c r="E101" s="36"/>
    </row>
    <row r="102" spans="1:5" x14ac:dyDescent="0.2">
      <c r="A102" s="112">
        <v>99</v>
      </c>
      <c r="B102" s="35"/>
      <c r="C102" s="35"/>
      <c r="D102" s="140"/>
      <c r="E102" s="36"/>
    </row>
    <row r="103" spans="1:5" x14ac:dyDescent="0.2">
      <c r="A103" s="112">
        <v>100</v>
      </c>
      <c r="B103" s="35"/>
      <c r="C103" s="35"/>
      <c r="D103" s="140"/>
      <c r="E103" s="36"/>
    </row>
    <row r="104" spans="1:5" x14ac:dyDescent="0.2">
      <c r="A104" s="112">
        <v>101</v>
      </c>
      <c r="B104" s="35"/>
      <c r="C104" s="35"/>
      <c r="D104" s="140"/>
      <c r="E104" s="36"/>
    </row>
    <row r="105" spans="1:5" x14ac:dyDescent="0.2">
      <c r="A105" s="112">
        <v>102</v>
      </c>
      <c r="B105" s="35"/>
      <c r="C105" s="35"/>
      <c r="D105" s="140"/>
      <c r="E105" s="36"/>
    </row>
    <row r="106" spans="1:5" x14ac:dyDescent="0.2">
      <c r="A106" s="112">
        <v>103</v>
      </c>
      <c r="B106" s="35"/>
      <c r="C106" s="35"/>
      <c r="D106" s="140"/>
      <c r="E106" s="36"/>
    </row>
    <row r="107" spans="1:5" x14ac:dyDescent="0.2">
      <c r="A107" s="112">
        <v>104</v>
      </c>
      <c r="B107" s="35"/>
      <c r="C107" s="35"/>
      <c r="D107" s="140"/>
      <c r="E107" s="36"/>
    </row>
    <row r="108" spans="1:5" x14ac:dyDescent="0.2">
      <c r="A108" s="112">
        <v>105</v>
      </c>
      <c r="B108" s="35"/>
      <c r="C108" s="35"/>
      <c r="D108" s="140"/>
      <c r="E108" s="36"/>
    </row>
    <row r="109" spans="1:5" x14ac:dyDescent="0.2">
      <c r="A109" s="112">
        <v>106</v>
      </c>
      <c r="B109" s="35"/>
      <c r="C109" s="35"/>
      <c r="D109" s="140"/>
      <c r="E109" s="36"/>
    </row>
    <row r="110" spans="1:5" x14ac:dyDescent="0.2">
      <c r="A110" s="112">
        <v>107</v>
      </c>
      <c r="B110" s="35"/>
      <c r="C110" s="35"/>
      <c r="D110" s="140"/>
      <c r="E110" s="36"/>
    </row>
    <row r="111" spans="1:5" x14ac:dyDescent="0.2">
      <c r="A111" s="112">
        <v>108</v>
      </c>
      <c r="B111" s="35"/>
      <c r="C111" s="35"/>
      <c r="D111" s="140"/>
      <c r="E111" s="36"/>
    </row>
    <row r="112" spans="1:5" x14ac:dyDescent="0.2">
      <c r="A112" s="112">
        <v>109</v>
      </c>
      <c r="B112" s="35"/>
      <c r="C112" s="35"/>
      <c r="D112" s="140"/>
      <c r="E112" s="36"/>
    </row>
    <row r="113" spans="1:5" x14ac:dyDescent="0.2">
      <c r="A113" s="112">
        <v>110</v>
      </c>
      <c r="B113" s="35"/>
      <c r="C113" s="35"/>
      <c r="D113" s="140"/>
      <c r="E113" s="36"/>
    </row>
    <row r="114" spans="1:5" x14ac:dyDescent="0.2">
      <c r="A114" s="112">
        <v>111</v>
      </c>
      <c r="B114" s="35"/>
      <c r="C114" s="35"/>
      <c r="D114" s="140"/>
      <c r="E114" s="36"/>
    </row>
    <row r="115" spans="1:5" x14ac:dyDescent="0.2">
      <c r="A115" s="112">
        <v>112</v>
      </c>
      <c r="B115" s="35"/>
      <c r="C115" s="35"/>
      <c r="D115" s="140"/>
      <c r="E115" s="36"/>
    </row>
    <row r="116" spans="1:5" x14ac:dyDescent="0.2">
      <c r="A116" s="112">
        <v>113</v>
      </c>
      <c r="B116" s="35"/>
      <c r="C116" s="35"/>
      <c r="D116" s="140"/>
      <c r="E116" s="36"/>
    </row>
    <row r="117" spans="1:5" x14ac:dyDescent="0.2">
      <c r="A117" s="112">
        <v>114</v>
      </c>
      <c r="B117" s="35"/>
      <c r="C117" s="35"/>
      <c r="D117" s="140"/>
      <c r="E117" s="36"/>
    </row>
    <row r="118" spans="1:5" x14ac:dyDescent="0.2">
      <c r="A118" s="112">
        <v>115</v>
      </c>
      <c r="B118" s="35"/>
      <c r="C118" s="35"/>
      <c r="D118" s="140"/>
      <c r="E118" s="36"/>
    </row>
    <row r="119" spans="1:5" x14ac:dyDescent="0.2">
      <c r="A119" s="112">
        <v>116</v>
      </c>
      <c r="B119" s="35"/>
      <c r="C119" s="35"/>
      <c r="D119" s="140"/>
      <c r="E119" s="36"/>
    </row>
    <row r="120" spans="1:5" x14ac:dyDescent="0.2">
      <c r="A120" s="112">
        <v>117</v>
      </c>
      <c r="B120" s="35"/>
      <c r="C120" s="35"/>
      <c r="D120" s="140"/>
      <c r="E120" s="36"/>
    </row>
    <row r="121" spans="1:5" x14ac:dyDescent="0.2">
      <c r="A121" s="112">
        <v>118</v>
      </c>
      <c r="B121" s="35"/>
      <c r="C121" s="35"/>
      <c r="D121" s="140"/>
      <c r="E121" s="36"/>
    </row>
    <row r="122" spans="1:5" x14ac:dyDescent="0.2">
      <c r="A122" s="112">
        <v>119</v>
      </c>
      <c r="B122" s="35"/>
      <c r="C122" s="35"/>
      <c r="D122" s="140"/>
      <c r="E122" s="36"/>
    </row>
    <row r="123" spans="1:5" x14ac:dyDescent="0.2">
      <c r="A123" s="112">
        <v>120</v>
      </c>
      <c r="B123" s="35"/>
      <c r="C123" s="35"/>
      <c r="D123" s="140"/>
      <c r="E123" s="36"/>
    </row>
    <row r="124" spans="1:5" x14ac:dyDescent="0.2">
      <c r="A124" s="112">
        <v>121</v>
      </c>
      <c r="B124" s="35"/>
      <c r="C124" s="35"/>
      <c r="D124" s="140"/>
      <c r="E124" s="36"/>
    </row>
    <row r="125" spans="1:5" x14ac:dyDescent="0.2">
      <c r="A125" s="112">
        <v>122</v>
      </c>
      <c r="B125" s="35"/>
      <c r="C125" s="35"/>
      <c r="D125" s="140"/>
      <c r="E125" s="36"/>
    </row>
    <row r="126" spans="1:5" x14ac:dyDescent="0.2">
      <c r="A126" s="112">
        <v>123</v>
      </c>
      <c r="B126" s="35"/>
      <c r="C126" s="35"/>
      <c r="D126" s="140"/>
      <c r="E126" s="36"/>
    </row>
    <row r="127" spans="1:5" x14ac:dyDescent="0.2">
      <c r="A127" s="112">
        <v>124</v>
      </c>
      <c r="B127" s="35"/>
      <c r="C127" s="35"/>
      <c r="D127" s="140"/>
      <c r="E127" s="36"/>
    </row>
    <row r="128" spans="1:5" x14ac:dyDescent="0.2">
      <c r="A128" s="112">
        <v>125</v>
      </c>
      <c r="B128" s="35"/>
      <c r="C128" s="35"/>
      <c r="D128" s="140"/>
      <c r="E128" s="36"/>
    </row>
    <row r="129" spans="1:5" x14ac:dyDescent="0.2">
      <c r="A129" s="112">
        <v>126</v>
      </c>
      <c r="B129" s="35"/>
      <c r="C129" s="35"/>
      <c r="D129" s="140"/>
      <c r="E129" s="36"/>
    </row>
    <row r="130" spans="1:5" x14ac:dyDescent="0.2">
      <c r="A130" s="112">
        <v>127</v>
      </c>
      <c r="B130" s="35"/>
      <c r="C130" s="35"/>
      <c r="D130" s="140"/>
      <c r="E130" s="36"/>
    </row>
    <row r="131" spans="1:5" x14ac:dyDescent="0.2">
      <c r="A131" s="112">
        <v>128</v>
      </c>
      <c r="B131" s="35"/>
      <c r="C131" s="35"/>
      <c r="D131" s="153"/>
      <c r="E131" s="35"/>
    </row>
    <row r="132" spans="1:5" x14ac:dyDescent="0.2">
      <c r="A132" s="84"/>
      <c r="B132" s="71"/>
      <c r="C132" s="71"/>
      <c r="D132" s="154"/>
      <c r="E132" s="71"/>
    </row>
  </sheetData>
  <sortState xmlns:xlrd2="http://schemas.microsoft.com/office/spreadsheetml/2017/richdata2" ref="B4:E45">
    <sortCondition ref="D4:D45"/>
    <sortCondition ref="C4:C45"/>
    <sortCondition ref="E4:E45"/>
    <sortCondition ref="B4:B45"/>
  </sortState>
  <dataConsolidate/>
  <phoneticPr fontId="0" type="noConversion"/>
  <pageMargins left="0.78740157480314965" right="0.78740157480314965" top="0" bottom="0" header="0.51181102362204722" footer="0.51181102362204722"/>
  <pageSetup paperSize="9" orientation="portrait" horizontalDpi="4294967293" vertic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19"/>
  <sheetViews>
    <sheetView workbookViewId="0">
      <selection activeCell="V16" sqref="V16"/>
    </sheetView>
  </sheetViews>
  <sheetFormatPr defaultRowHeight="12.75" x14ac:dyDescent="0.2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50" t="s">
        <v>8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N1" s="250" t="s">
        <v>9</v>
      </c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</row>
    <row r="2" spans="1:25" x14ac:dyDescent="0.2">
      <c r="A2" s="52">
        <v>1</v>
      </c>
      <c r="B2" s="53" t="str">
        <f>útěcha!C3</f>
        <v>Svobodová Kristýna</v>
      </c>
      <c r="C2" s="54" t="s">
        <v>7</v>
      </c>
      <c r="D2" s="10" t="str">
        <f>útěcha!C5</f>
        <v>bye</v>
      </c>
      <c r="E2" s="42" t="s">
        <v>159</v>
      </c>
      <c r="F2" s="43" t="s">
        <v>159</v>
      </c>
      <c r="G2" s="43" t="s">
        <v>159</v>
      </c>
      <c r="H2" s="43"/>
      <c r="I2" s="59"/>
      <c r="J2" s="58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3" t="s">
        <v>6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2">
        <v>1</v>
      </c>
      <c r="O2" s="53" t="str">
        <f>útěcha!D4</f>
        <v>Svobodová Kristýna</v>
      </c>
      <c r="P2" s="54" t="s">
        <v>7</v>
      </c>
      <c r="Q2" s="10" t="str">
        <f>útěcha!D8</f>
        <v>Vranka Zachariáš</v>
      </c>
      <c r="R2" s="42" t="s">
        <v>24</v>
      </c>
      <c r="S2" s="43" t="s">
        <v>168</v>
      </c>
      <c r="T2" s="43" t="s">
        <v>13</v>
      </c>
      <c r="U2" s="43"/>
      <c r="V2" s="59"/>
      <c r="W2" s="57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6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5">
        <v>2</v>
      </c>
      <c r="B3" s="50" t="str">
        <f>útěcha!C7</f>
        <v>Kovanič Martin</v>
      </c>
      <c r="C3" s="51" t="s">
        <v>7</v>
      </c>
      <c r="D3" s="11" t="str">
        <f>útěcha!C9</f>
        <v>Vranka Zachariáš</v>
      </c>
      <c r="E3" s="44" t="s">
        <v>23</v>
      </c>
      <c r="F3" s="41" t="s">
        <v>166</v>
      </c>
      <c r="G3" s="41" t="s">
        <v>163</v>
      </c>
      <c r="H3" s="41" t="s">
        <v>169</v>
      </c>
      <c r="I3" s="60" t="s">
        <v>174</v>
      </c>
      <c r="J3" s="58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2</v>
      </c>
      <c r="K3" s="26" t="s">
        <v>6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5">
        <v>2</v>
      </c>
      <c r="O3" s="50" t="str">
        <f>útěcha!D12</f>
        <v>Bohdanov Ehor</v>
      </c>
      <c r="P3" s="51" t="s">
        <v>7</v>
      </c>
      <c r="Q3" s="50" t="str">
        <f>útěcha!D16</f>
        <v>Fillová Simona</v>
      </c>
      <c r="R3" s="44" t="s">
        <v>174</v>
      </c>
      <c r="S3" s="41" t="s">
        <v>162</v>
      </c>
      <c r="T3" s="41" t="s">
        <v>175</v>
      </c>
      <c r="U3" s="41" t="s">
        <v>161</v>
      </c>
      <c r="V3" s="60"/>
      <c r="W3" s="58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1</v>
      </c>
      <c r="X3" s="26" t="s">
        <v>6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">
      <c r="A4" s="55">
        <v>3</v>
      </c>
      <c r="B4" s="50" t="str">
        <f>útěcha!C11</f>
        <v>Bohdanov Ehor</v>
      </c>
      <c r="C4" s="51" t="s">
        <v>7</v>
      </c>
      <c r="D4" s="11" t="str">
        <f>útěcha!C13</f>
        <v>Šnábl Josef</v>
      </c>
      <c r="E4" s="44" t="s">
        <v>23</v>
      </c>
      <c r="F4" s="41" t="s">
        <v>23</v>
      </c>
      <c r="G4" s="41" t="s">
        <v>22</v>
      </c>
      <c r="H4" s="41"/>
      <c r="I4" s="60"/>
      <c r="J4" s="58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6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5">
        <v>3</v>
      </c>
      <c r="O4" s="50" t="str">
        <f>útěcha!D20</f>
        <v>Spěvák Šimon</v>
      </c>
      <c r="P4" s="51" t="s">
        <v>7</v>
      </c>
      <c r="Q4" s="11" t="str">
        <f>útěcha!D24</f>
        <v>Stavinohová Tereza</v>
      </c>
      <c r="R4" s="44" t="s">
        <v>23</v>
      </c>
      <c r="S4" s="41" t="s">
        <v>162</v>
      </c>
      <c r="T4" s="41" t="s">
        <v>14</v>
      </c>
      <c r="U4" s="41"/>
      <c r="V4" s="60"/>
      <c r="W4" s="58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6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">
      <c r="A5" s="55">
        <v>4</v>
      </c>
      <c r="B5" s="50" t="str">
        <f>útěcha!C15</f>
        <v>Fillová Simona</v>
      </c>
      <c r="C5" s="51" t="s">
        <v>7</v>
      </c>
      <c r="D5" s="11" t="str">
        <f>útěcha!C17</f>
        <v>Zouharová Beáta</v>
      </c>
      <c r="E5" s="44" t="s">
        <v>21</v>
      </c>
      <c r="F5" s="41" t="s">
        <v>22</v>
      </c>
      <c r="G5" s="41" t="s">
        <v>22</v>
      </c>
      <c r="H5" s="41"/>
      <c r="I5" s="60"/>
      <c r="J5" s="58">
        <f t="shared" si="0"/>
        <v>3</v>
      </c>
      <c r="K5" s="26" t="s">
        <v>6</v>
      </c>
      <c r="L5" s="27">
        <f t="shared" si="1"/>
        <v>0</v>
      </c>
      <c r="N5" s="55">
        <v>4</v>
      </c>
      <c r="O5" s="50" t="str">
        <f>útěcha!D28</f>
        <v>Kurka Matěj</v>
      </c>
      <c r="P5" s="51" t="s">
        <v>7</v>
      </c>
      <c r="Q5" s="11" t="str">
        <f>útěcha!D32</f>
        <v>Krupková Klaudie</v>
      </c>
      <c r="R5" s="44" t="s">
        <v>178</v>
      </c>
      <c r="S5" s="41" t="s">
        <v>178</v>
      </c>
      <c r="T5" s="41" t="s">
        <v>163</v>
      </c>
      <c r="U5" s="41"/>
      <c r="V5" s="60"/>
      <c r="W5" s="58">
        <f t="shared" si="2"/>
        <v>0</v>
      </c>
      <c r="X5" s="26" t="s">
        <v>6</v>
      </c>
      <c r="Y5" s="27">
        <f t="shared" si="3"/>
        <v>3</v>
      </c>
    </row>
    <row r="6" spans="1:25" x14ac:dyDescent="0.2">
      <c r="A6" s="55">
        <v>5</v>
      </c>
      <c r="B6" s="50" t="str">
        <f>útěcha!C19</f>
        <v>Spěvák Šimon</v>
      </c>
      <c r="C6" s="51" t="s">
        <v>7</v>
      </c>
      <c r="D6" s="11" t="str">
        <f>útěcha!C21</f>
        <v>Brtníková Anežka</v>
      </c>
      <c r="E6" s="44" t="s">
        <v>166</v>
      </c>
      <c r="F6" s="41" t="s">
        <v>170</v>
      </c>
      <c r="G6" s="41" t="s">
        <v>22</v>
      </c>
      <c r="H6" s="41"/>
      <c r="I6" s="60"/>
      <c r="J6" s="58">
        <f t="shared" si="0"/>
        <v>3</v>
      </c>
      <c r="K6" s="26" t="s">
        <v>6</v>
      </c>
      <c r="L6" s="27">
        <f t="shared" si="1"/>
        <v>0</v>
      </c>
      <c r="N6" s="55">
        <v>5</v>
      </c>
      <c r="O6" s="50" t="str">
        <f>útěcha!D36</f>
        <v xml:space="preserve"> </v>
      </c>
      <c r="P6" s="51" t="s">
        <v>7</v>
      </c>
      <c r="Q6" s="11" t="str">
        <f>útěcha!D40</f>
        <v xml:space="preserve"> </v>
      </c>
      <c r="R6" s="44"/>
      <c r="S6" s="41"/>
      <c r="T6" s="41"/>
      <c r="U6" s="41"/>
      <c r="V6" s="60"/>
      <c r="W6" s="58">
        <f t="shared" si="2"/>
        <v>0</v>
      </c>
      <c r="X6" s="26" t="s">
        <v>6</v>
      </c>
      <c r="Y6" s="27">
        <f t="shared" si="3"/>
        <v>0</v>
      </c>
    </row>
    <row r="7" spans="1:25" x14ac:dyDescent="0.2">
      <c r="A7" s="55">
        <v>6</v>
      </c>
      <c r="B7" s="50" t="str">
        <f>útěcha!C23</f>
        <v>Smolinský Ondřej</v>
      </c>
      <c r="C7" s="51" t="s">
        <v>7</v>
      </c>
      <c r="D7" s="11" t="str">
        <f>útěcha!C25</f>
        <v>Stavinohová Tereza</v>
      </c>
      <c r="E7" s="44" t="s">
        <v>167</v>
      </c>
      <c r="F7" s="41" t="s">
        <v>168</v>
      </c>
      <c r="G7" s="41" t="s">
        <v>188</v>
      </c>
      <c r="H7" s="41" t="s">
        <v>14</v>
      </c>
      <c r="I7" s="60" t="s">
        <v>169</v>
      </c>
      <c r="J7" s="58">
        <f t="shared" si="0"/>
        <v>2</v>
      </c>
      <c r="K7" s="26" t="s">
        <v>6</v>
      </c>
      <c r="L7" s="27">
        <f t="shared" si="1"/>
        <v>3</v>
      </c>
      <c r="N7" s="55">
        <v>6</v>
      </c>
      <c r="O7" s="50" t="str">
        <f>útěcha!D44</f>
        <v xml:space="preserve"> </v>
      </c>
      <c r="P7" s="51" t="s">
        <v>7</v>
      </c>
      <c r="Q7" s="11" t="str">
        <f>útěcha!D48</f>
        <v xml:space="preserve"> </v>
      </c>
      <c r="R7" s="44"/>
      <c r="S7" s="41"/>
      <c r="T7" s="41"/>
      <c r="U7" s="41"/>
      <c r="V7" s="60"/>
      <c r="W7" s="58">
        <f t="shared" si="2"/>
        <v>0</v>
      </c>
      <c r="X7" s="26" t="s">
        <v>6</v>
      </c>
      <c r="Y7" s="27">
        <f t="shared" si="3"/>
        <v>0</v>
      </c>
    </row>
    <row r="8" spans="1:25" x14ac:dyDescent="0.2">
      <c r="A8" s="55">
        <v>7</v>
      </c>
      <c r="B8" s="50" t="str">
        <f>útěcha!C27</f>
        <v>Novák Šimon</v>
      </c>
      <c r="C8" s="51" t="s">
        <v>7</v>
      </c>
      <c r="D8" s="11" t="str">
        <f>útěcha!C29</f>
        <v>Kurka Matěj</v>
      </c>
      <c r="E8" s="44" t="s">
        <v>162</v>
      </c>
      <c r="F8" s="41" t="s">
        <v>163</v>
      </c>
      <c r="G8" s="41" t="s">
        <v>175</v>
      </c>
      <c r="H8" s="41" t="s">
        <v>176</v>
      </c>
      <c r="I8" s="60"/>
      <c r="J8" s="58">
        <f t="shared" si="0"/>
        <v>1</v>
      </c>
      <c r="K8" s="26" t="s">
        <v>6</v>
      </c>
      <c r="L8" s="27">
        <f t="shared" si="1"/>
        <v>3</v>
      </c>
      <c r="N8" s="55">
        <v>7</v>
      </c>
      <c r="O8" s="50" t="str">
        <f>útěcha!D52</f>
        <v xml:space="preserve"> </v>
      </c>
      <c r="P8" s="51" t="s">
        <v>7</v>
      </c>
      <c r="Q8" s="11" t="str">
        <f>útěcha!D56</f>
        <v xml:space="preserve"> </v>
      </c>
      <c r="R8" s="44"/>
      <c r="S8" s="41"/>
      <c r="T8" s="41"/>
      <c r="U8" s="41"/>
      <c r="V8" s="60"/>
      <c r="W8" s="58">
        <f t="shared" si="2"/>
        <v>0</v>
      </c>
      <c r="X8" s="26" t="s">
        <v>6</v>
      </c>
      <c r="Y8" s="27">
        <f t="shared" si="3"/>
        <v>0</v>
      </c>
    </row>
    <row r="9" spans="1:25" ht="13.5" thickBot="1" x14ac:dyDescent="0.25">
      <c r="A9" s="55">
        <v>8</v>
      </c>
      <c r="B9" s="50" t="str">
        <f>útěcha!C31</f>
        <v>bye</v>
      </c>
      <c r="C9" s="51" t="s">
        <v>7</v>
      </c>
      <c r="D9" s="11" t="str">
        <f>útěcha!C33</f>
        <v>Krupková Klaudie</v>
      </c>
      <c r="E9" s="44" t="s">
        <v>160</v>
      </c>
      <c r="F9" s="41" t="s">
        <v>160</v>
      </c>
      <c r="G9" s="41" t="s">
        <v>160</v>
      </c>
      <c r="H9" s="41"/>
      <c r="I9" s="60"/>
      <c r="J9" s="58">
        <f t="shared" si="0"/>
        <v>0</v>
      </c>
      <c r="K9" s="26" t="s">
        <v>6</v>
      </c>
      <c r="L9" s="27">
        <f t="shared" si="1"/>
        <v>3</v>
      </c>
      <c r="N9" s="56">
        <v>8</v>
      </c>
      <c r="O9" s="61" t="str">
        <f>útěcha!D60</f>
        <v xml:space="preserve"> </v>
      </c>
      <c r="P9" s="62" t="s">
        <v>7</v>
      </c>
      <c r="Q9" s="12" t="str">
        <f>útěcha!D64</f>
        <v xml:space="preserve"> </v>
      </c>
      <c r="R9" s="46"/>
      <c r="S9" s="46"/>
      <c r="T9" s="46"/>
      <c r="U9" s="46"/>
      <c r="V9" s="63"/>
      <c r="W9" s="64">
        <f t="shared" si="2"/>
        <v>0</v>
      </c>
      <c r="X9" s="29" t="s">
        <v>6</v>
      </c>
      <c r="Y9" s="30">
        <f t="shared" si="3"/>
        <v>0</v>
      </c>
    </row>
    <row r="10" spans="1:25" ht="13.5" thickBot="1" x14ac:dyDescent="0.25">
      <c r="A10" s="55">
        <v>9</v>
      </c>
      <c r="B10" s="50" t="str">
        <f>útěcha!C35</f>
        <v>------</v>
      </c>
      <c r="C10" s="51" t="s">
        <v>7</v>
      </c>
      <c r="D10" s="11" t="str">
        <f>útěcha!C37</f>
        <v>------</v>
      </c>
      <c r="E10" s="65"/>
      <c r="F10" s="66"/>
      <c r="G10" s="66"/>
      <c r="H10" s="66"/>
      <c r="I10" s="60"/>
      <c r="J10" s="58">
        <f t="shared" si="0"/>
        <v>0</v>
      </c>
      <c r="K10" s="26" t="s">
        <v>6</v>
      </c>
      <c r="L10" s="27">
        <f t="shared" si="1"/>
        <v>0</v>
      </c>
      <c r="N10" s="251" t="s">
        <v>10</v>
      </c>
      <c r="O10" s="251"/>
      <c r="P10" s="251"/>
      <c r="Q10" s="251"/>
      <c r="R10" s="250"/>
      <c r="S10" s="250"/>
      <c r="T10" s="250"/>
      <c r="U10" s="250"/>
      <c r="V10" s="250"/>
      <c r="W10" s="250"/>
      <c r="X10" s="250"/>
      <c r="Y10" s="250"/>
    </row>
    <row r="11" spans="1:25" x14ac:dyDescent="0.2">
      <c r="A11" s="55">
        <v>10</v>
      </c>
      <c r="B11" s="50" t="str">
        <f>útěcha!C39</f>
        <v>------</v>
      </c>
      <c r="C11" s="51" t="s">
        <v>7</v>
      </c>
      <c r="D11" s="11" t="str">
        <f>útěcha!C41</f>
        <v>------</v>
      </c>
      <c r="E11" s="44"/>
      <c r="F11" s="41"/>
      <c r="G11" s="41"/>
      <c r="H11" s="41"/>
      <c r="I11" s="60"/>
      <c r="J11" s="58">
        <f t="shared" si="0"/>
        <v>0</v>
      </c>
      <c r="K11" s="26" t="s">
        <v>6</v>
      </c>
      <c r="L11" s="27">
        <f t="shared" si="1"/>
        <v>0</v>
      </c>
      <c r="N11" s="52">
        <v>1</v>
      </c>
      <c r="O11" s="53" t="str">
        <f>útěcha!E6</f>
        <v>Svobodová Kristýna</v>
      </c>
      <c r="P11" s="54" t="s">
        <v>7</v>
      </c>
      <c r="Q11" s="68" t="str">
        <f>útěcha!E14</f>
        <v>Fillová Simona</v>
      </c>
      <c r="R11" s="141" t="s">
        <v>168</v>
      </c>
      <c r="S11" s="43" t="s">
        <v>162</v>
      </c>
      <c r="T11" s="43" t="s">
        <v>189</v>
      </c>
      <c r="U11" s="43" t="s">
        <v>162</v>
      </c>
      <c r="V11" s="59"/>
      <c r="W11" s="57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6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1</v>
      </c>
    </row>
    <row r="12" spans="1:25" x14ac:dyDescent="0.2">
      <c r="A12" s="55">
        <v>11</v>
      </c>
      <c r="B12" s="50" t="str">
        <f>útěcha!C43</f>
        <v>------</v>
      </c>
      <c r="C12" s="51" t="s">
        <v>7</v>
      </c>
      <c r="D12" s="11" t="str">
        <f>útěcha!C45</f>
        <v>------</v>
      </c>
      <c r="E12" s="44"/>
      <c r="F12" s="41"/>
      <c r="G12" s="41"/>
      <c r="H12" s="41"/>
      <c r="I12" s="60"/>
      <c r="J12" s="58">
        <f t="shared" si="0"/>
        <v>0</v>
      </c>
      <c r="K12" s="26" t="s">
        <v>6</v>
      </c>
      <c r="L12" s="27">
        <f t="shared" si="1"/>
        <v>0</v>
      </c>
      <c r="N12" s="55">
        <v>2</v>
      </c>
      <c r="O12" s="50" t="str">
        <f>útěcha!E22</f>
        <v>Spěvák Šimon</v>
      </c>
      <c r="P12" s="51" t="s">
        <v>7</v>
      </c>
      <c r="Q12" s="69" t="str">
        <f>útěcha!E30</f>
        <v>Krupková Klaudie</v>
      </c>
      <c r="R12" s="142" t="s">
        <v>161</v>
      </c>
      <c r="S12" s="41" t="s">
        <v>170</v>
      </c>
      <c r="T12" s="41" t="s">
        <v>24</v>
      </c>
      <c r="U12" s="41" t="s">
        <v>24</v>
      </c>
      <c r="V12" s="60"/>
      <c r="W12" s="58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3</v>
      </c>
      <c r="X12" s="26" t="s">
        <v>6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1</v>
      </c>
    </row>
    <row r="13" spans="1:25" x14ac:dyDescent="0.2">
      <c r="A13" s="55">
        <v>12</v>
      </c>
      <c r="B13" s="50" t="str">
        <f>útěcha!C47</f>
        <v>------</v>
      </c>
      <c r="C13" s="51" t="s">
        <v>7</v>
      </c>
      <c r="D13" s="11" t="str">
        <f>útěcha!C49</f>
        <v>------</v>
      </c>
      <c r="E13" s="44"/>
      <c r="F13" s="41"/>
      <c r="G13" s="41"/>
      <c r="H13" s="41"/>
      <c r="I13" s="60"/>
      <c r="J13" s="58">
        <f t="shared" si="0"/>
        <v>0</v>
      </c>
      <c r="K13" s="26" t="s">
        <v>6</v>
      </c>
      <c r="L13" s="27">
        <f t="shared" si="1"/>
        <v>0</v>
      </c>
      <c r="N13" s="55">
        <v>3</v>
      </c>
      <c r="O13" s="50" t="str">
        <f>útěcha!E38</f>
        <v xml:space="preserve"> </v>
      </c>
      <c r="P13" s="51" t="s">
        <v>7</v>
      </c>
      <c r="Q13" s="69" t="str">
        <f>útěcha!E46</f>
        <v xml:space="preserve"> </v>
      </c>
      <c r="R13" s="142"/>
      <c r="S13" s="41"/>
      <c r="T13" s="41"/>
      <c r="U13" s="41"/>
      <c r="V13" s="60"/>
      <c r="W13" s="58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6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5">
        <v>13</v>
      </c>
      <c r="B14" s="50" t="str">
        <f>útěcha!C51</f>
        <v>------</v>
      </c>
      <c r="C14" s="51" t="s">
        <v>7</v>
      </c>
      <c r="D14" s="11" t="str">
        <f>útěcha!C53</f>
        <v>------</v>
      </c>
      <c r="E14" s="44"/>
      <c r="F14" s="41"/>
      <c r="G14" s="41"/>
      <c r="H14" s="41"/>
      <c r="I14" s="60"/>
      <c r="J14" s="58">
        <f t="shared" si="0"/>
        <v>0</v>
      </c>
      <c r="K14" s="26" t="s">
        <v>6</v>
      </c>
      <c r="L14" s="27">
        <f t="shared" si="1"/>
        <v>0</v>
      </c>
      <c r="N14" s="56">
        <v>4</v>
      </c>
      <c r="O14" s="61" t="str">
        <f>útěcha!E54</f>
        <v xml:space="preserve"> </v>
      </c>
      <c r="P14" s="62" t="s">
        <v>7</v>
      </c>
      <c r="Q14" s="70" t="str">
        <f>útěcha!E62</f>
        <v xml:space="preserve"> </v>
      </c>
      <c r="R14" s="143"/>
      <c r="S14" s="46"/>
      <c r="T14" s="46"/>
      <c r="U14" s="46"/>
      <c r="V14" s="63"/>
      <c r="W14" s="64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6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5">
        <v>14</v>
      </c>
      <c r="B15" s="50" t="str">
        <f>útěcha!C55</f>
        <v>------</v>
      </c>
      <c r="C15" s="51" t="s">
        <v>7</v>
      </c>
      <c r="D15" s="11" t="str">
        <f>útěcha!C57</f>
        <v>------</v>
      </c>
      <c r="E15" s="44"/>
      <c r="F15" s="41"/>
      <c r="G15" s="41"/>
      <c r="H15" s="41"/>
      <c r="I15" s="60"/>
      <c r="J15" s="58">
        <f t="shared" si="0"/>
        <v>0</v>
      </c>
      <c r="K15" s="26" t="s">
        <v>6</v>
      </c>
      <c r="L15" s="27">
        <f t="shared" si="1"/>
        <v>0</v>
      </c>
      <c r="N15" s="251" t="s">
        <v>11</v>
      </c>
      <c r="O15" s="251"/>
      <c r="P15" s="251"/>
      <c r="Q15" s="251"/>
      <c r="R15" s="250"/>
      <c r="S15" s="250"/>
      <c r="T15" s="250"/>
      <c r="U15" s="250"/>
      <c r="V15" s="250"/>
      <c r="W15" s="250"/>
      <c r="X15" s="250"/>
      <c r="Y15" s="250"/>
    </row>
    <row r="16" spans="1:25" x14ac:dyDescent="0.2">
      <c r="A16" s="55">
        <v>15</v>
      </c>
      <c r="B16" s="50" t="str">
        <f>útěcha!C59</f>
        <v>------</v>
      </c>
      <c r="C16" s="51" t="s">
        <v>7</v>
      </c>
      <c r="D16" s="11" t="str">
        <f>útěcha!C61</f>
        <v>------</v>
      </c>
      <c r="E16" s="44"/>
      <c r="F16" s="41"/>
      <c r="G16" s="41"/>
      <c r="H16" s="41"/>
      <c r="I16" s="60"/>
      <c r="J16" s="58">
        <f t="shared" si="0"/>
        <v>0</v>
      </c>
      <c r="K16" s="26" t="s">
        <v>6</v>
      </c>
      <c r="L16" s="27">
        <f t="shared" si="1"/>
        <v>0</v>
      </c>
      <c r="N16" s="52">
        <v>1</v>
      </c>
      <c r="O16" s="53" t="str">
        <f>útěcha!F10</f>
        <v>Svobodová Kristýna</v>
      </c>
      <c r="P16" s="54" t="s">
        <v>7</v>
      </c>
      <c r="Q16" s="68" t="str">
        <f>útěcha!F26</f>
        <v>Spěvák Šimon</v>
      </c>
      <c r="R16" s="141" t="s">
        <v>166</v>
      </c>
      <c r="S16" s="43" t="s">
        <v>175</v>
      </c>
      <c r="T16" s="43" t="s">
        <v>172</v>
      </c>
      <c r="U16" s="43" t="s">
        <v>172</v>
      </c>
      <c r="V16" s="59"/>
      <c r="W16" s="57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1</v>
      </c>
      <c r="X16" s="23" t="s">
        <v>6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3</v>
      </c>
    </row>
    <row r="17" spans="1:25" ht="13.5" thickBot="1" x14ac:dyDescent="0.25">
      <c r="A17" s="56">
        <v>16</v>
      </c>
      <c r="B17" s="61" t="str">
        <f>útěcha!C63</f>
        <v>------</v>
      </c>
      <c r="C17" s="62" t="s">
        <v>7</v>
      </c>
      <c r="D17" s="12" t="str">
        <f>útěcha!C65</f>
        <v>------</v>
      </c>
      <c r="E17" s="45"/>
      <c r="F17" s="46"/>
      <c r="G17" s="46"/>
      <c r="H17" s="46"/>
      <c r="I17" s="63"/>
      <c r="J17" s="64">
        <f t="shared" si="0"/>
        <v>0</v>
      </c>
      <c r="K17" s="29" t="s">
        <v>6</v>
      </c>
      <c r="L17" s="30">
        <f t="shared" si="1"/>
        <v>0</v>
      </c>
      <c r="N17" s="56">
        <v>2</v>
      </c>
      <c r="O17" s="61" t="str">
        <f>útěcha!F42</f>
        <v xml:space="preserve"> </v>
      </c>
      <c r="P17" s="62" t="s">
        <v>7</v>
      </c>
      <c r="Q17" s="70" t="str">
        <f>útěcha!F58</f>
        <v xml:space="preserve"> </v>
      </c>
      <c r="R17" s="143"/>
      <c r="S17" s="46"/>
      <c r="T17" s="46"/>
      <c r="U17" s="46"/>
      <c r="V17" s="63"/>
      <c r="W17" s="64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6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N18" s="251" t="s">
        <v>12</v>
      </c>
      <c r="O18" s="251"/>
      <c r="P18" s="251"/>
      <c r="Q18" s="251"/>
      <c r="R18" s="250"/>
      <c r="S18" s="250"/>
      <c r="T18" s="250"/>
      <c r="U18" s="250"/>
      <c r="V18" s="250"/>
      <c r="W18" s="250"/>
      <c r="X18" s="250"/>
      <c r="Y18" s="250"/>
    </row>
    <row r="19" spans="1:25" ht="13.5" thickBot="1" x14ac:dyDescent="0.25">
      <c r="N19" s="102">
        <v>1</v>
      </c>
      <c r="O19" s="103" t="str">
        <f>útěcha!G18</f>
        <v>Spěvák Šimon</v>
      </c>
      <c r="P19" s="104" t="s">
        <v>7</v>
      </c>
      <c r="Q19" s="105" t="str">
        <f>útěcha!G50</f>
        <v xml:space="preserve"> </v>
      </c>
      <c r="R19" s="106"/>
      <c r="S19" s="107"/>
      <c r="T19" s="107"/>
      <c r="U19" s="107"/>
      <c r="V19" s="108"/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0" t="s">
        <v>6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N18:Y18"/>
    <mergeCell ref="A1:L1"/>
    <mergeCell ref="N1:Y1"/>
    <mergeCell ref="N10:Y10"/>
    <mergeCell ref="N15:Y15"/>
  </mergeCells>
  <phoneticPr fontId="16" type="noConversion"/>
  <pageMargins left="0.19685039370078741" right="0.59055118110236227" top="0.39370078740157483" bottom="0.39370078740157483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9"/>
  <sheetViews>
    <sheetView workbookViewId="0">
      <selection activeCell="C1" sqref="C1"/>
    </sheetView>
  </sheetViews>
  <sheetFormatPr defaultRowHeight="12.75" x14ac:dyDescent="0.2"/>
  <cols>
    <col min="1" max="2" width="6.28515625" style="1" customWidth="1"/>
    <col min="3" max="3" width="18.7109375" customWidth="1"/>
    <col min="4" max="4" width="2.7109375" customWidth="1"/>
    <col min="5" max="5" width="18.7109375" customWidth="1"/>
    <col min="6" max="6" width="18.28515625" style="33" customWidth="1"/>
    <col min="7" max="9" width="9.140625" style="33"/>
  </cols>
  <sheetData>
    <row r="1" spans="1:11" x14ac:dyDescent="0.2">
      <c r="A1" s="252" t="s">
        <v>15</v>
      </c>
      <c r="B1" s="252"/>
      <c r="C1" s="34" t="s">
        <v>156</v>
      </c>
    </row>
    <row r="3" spans="1:11" x14ac:dyDescent="0.2">
      <c r="C3" t="s">
        <v>16</v>
      </c>
      <c r="E3" t="s">
        <v>17</v>
      </c>
      <c r="F3" s="33" t="s">
        <v>18</v>
      </c>
      <c r="G3" s="33" t="s">
        <v>19</v>
      </c>
      <c r="H3" s="33" t="s">
        <v>5</v>
      </c>
      <c r="I3" s="33" t="s">
        <v>20</v>
      </c>
      <c r="K3" s="33" t="s">
        <v>40</v>
      </c>
    </row>
    <row r="4" spans="1:11" x14ac:dyDescent="0.2">
      <c r="A4">
        <f>'4x1-16'!AJ4</f>
        <v>1</v>
      </c>
      <c r="B4">
        <f>'4x1-16'!AK4</f>
        <v>22</v>
      </c>
      <c r="C4" s="113" t="str">
        <f>IF(COUNTIF(seznam!$A$2:$A$129,A4)=1,VLOOKUP(A4,seznam!$A$2:$C$129,2,FALSE),"------")</f>
        <v>Dvorský Vojtěch</v>
      </c>
      <c r="E4" t="str">
        <f>IF(COUNTIF(seznam!$A$2:$A$129,B4)=1,VLOOKUP(B4,seznam!$A$2:$C$1293,2,FALSE),"------")</f>
        <v>Peťura Patrik</v>
      </c>
      <c r="F4" s="91" t="s">
        <v>50</v>
      </c>
      <c r="G4" s="91" t="s">
        <v>157</v>
      </c>
      <c r="H4" s="91" t="s">
        <v>21</v>
      </c>
      <c r="I4" s="91"/>
      <c r="K4">
        <v>2</v>
      </c>
    </row>
    <row r="5" spans="1:11" x14ac:dyDescent="0.2">
      <c r="A5">
        <f>'4x1-16'!AJ5</f>
        <v>15</v>
      </c>
      <c r="B5">
        <f>'4x1-16'!AK5</f>
        <v>8</v>
      </c>
      <c r="C5" s="113" t="str">
        <f>IF(COUNTIF(seznam!$A$2:$A$129,A5)=1,VLOOKUP(A5,seznam!$A$2:$C$129,2,FALSE),"------")</f>
        <v>Přikryl Jan</v>
      </c>
      <c r="E5" t="str">
        <f>IF(COUNTIF(seznam!$A$2:$A$129,B5)=1,VLOOKUP(B5,seznam!$A$2:$C$1293,2,FALSE),"------")</f>
        <v>Šlampová Tereza</v>
      </c>
      <c r="F5" s="91" t="s">
        <v>50</v>
      </c>
      <c r="G5" s="91" t="s">
        <v>157</v>
      </c>
      <c r="H5" s="91" t="s">
        <v>22</v>
      </c>
      <c r="I5" s="91"/>
      <c r="K5">
        <v>4</v>
      </c>
    </row>
    <row r="6" spans="1:11" x14ac:dyDescent="0.2">
      <c r="A6">
        <f>'4x1-16'!AJ6</f>
        <v>22</v>
      </c>
      <c r="B6">
        <f>'4x1-16'!AK6</f>
        <v>8</v>
      </c>
      <c r="C6" s="113" t="str">
        <f>IF(COUNTIF(seznam!$A$2:$A$129,A6)=1,VLOOKUP(A6,seznam!$A$2:$C$129,2,FALSE),"------")</f>
        <v>Peťura Patrik</v>
      </c>
      <c r="E6" t="str">
        <f>IF(COUNTIF(seznam!$A$2:$A$129,B6)=1,VLOOKUP(B6,seznam!$A$2:$C$1293,2,FALSE),"------")</f>
        <v>Šlampová Tereza</v>
      </c>
      <c r="F6" s="91" t="s">
        <v>50</v>
      </c>
      <c r="G6" s="91" t="s">
        <v>157</v>
      </c>
      <c r="H6" s="91" t="s">
        <v>13</v>
      </c>
      <c r="I6" s="91"/>
      <c r="K6">
        <v>1</v>
      </c>
    </row>
    <row r="7" spans="1:11" x14ac:dyDescent="0.2">
      <c r="A7">
        <f>'4x1-16'!AJ7</f>
        <v>1</v>
      </c>
      <c r="B7">
        <f>'4x1-16'!AK7</f>
        <v>15</v>
      </c>
      <c r="C7" s="113" t="str">
        <f>IF(COUNTIF(seznam!$A$2:$A$129,A7)=1,VLOOKUP(A7,seznam!$A$2:$C$129,2,FALSE),"------")</f>
        <v>Dvorský Vojtěch</v>
      </c>
      <c r="E7" t="str">
        <f>IF(COUNTIF(seznam!$A$2:$A$129,B7)=1,VLOOKUP(B7,seznam!$A$2:$C$1293,2,FALSE),"------")</f>
        <v>Přikryl Jan</v>
      </c>
      <c r="F7" s="91" t="s">
        <v>50</v>
      </c>
      <c r="G7" s="91" t="s">
        <v>157</v>
      </c>
      <c r="H7" s="91" t="s">
        <v>14</v>
      </c>
      <c r="I7" s="91"/>
      <c r="K7">
        <v>4</v>
      </c>
    </row>
    <row r="8" spans="1:11" x14ac:dyDescent="0.2">
      <c r="A8">
        <f>'4x1-16'!AJ8</f>
        <v>15</v>
      </c>
      <c r="B8">
        <f>'4x1-16'!AK8</f>
        <v>22</v>
      </c>
      <c r="C8" s="113" t="str">
        <f>IF(COUNTIF(seznam!$A$2:$A$129,A8)=1,VLOOKUP(A8,seznam!$A$2:$C$129,2,FALSE),"------")</f>
        <v>Přikryl Jan</v>
      </c>
      <c r="E8" t="str">
        <f>IF(COUNTIF(seznam!$A$2:$A$129,B8)=1,VLOOKUP(B8,seznam!$A$2:$C$1293,2,FALSE),"------")</f>
        <v>Peťura Patrik</v>
      </c>
      <c r="F8" s="91" t="s">
        <v>50</v>
      </c>
      <c r="G8" s="91" t="s">
        <v>157</v>
      </c>
      <c r="H8" s="91" t="s">
        <v>23</v>
      </c>
      <c r="I8" s="91"/>
      <c r="K8">
        <v>3</v>
      </c>
    </row>
    <row r="9" spans="1:11" x14ac:dyDescent="0.2">
      <c r="A9">
        <f>'4x1-16'!AJ9</f>
        <v>8</v>
      </c>
      <c r="B9">
        <f>'4x1-16'!AK9</f>
        <v>1</v>
      </c>
      <c r="C9" s="113" t="str">
        <f>IF(COUNTIF(seznam!$A$2:$A$129,A9)=1,VLOOKUP(A9,seznam!$A$2:$C$129,2,FALSE),"------")</f>
        <v>Šlampová Tereza</v>
      </c>
      <c r="E9" t="str">
        <f>IF(COUNTIF(seznam!$A$2:$A$129,B9)=1,VLOOKUP(B9,seznam!$A$2:$C$1293,2,FALSE),"------")</f>
        <v>Dvorský Vojtěch</v>
      </c>
      <c r="F9" s="91" t="s">
        <v>50</v>
      </c>
      <c r="G9" s="91" t="s">
        <v>157</v>
      </c>
      <c r="H9" s="91" t="s">
        <v>24</v>
      </c>
      <c r="I9" s="91"/>
      <c r="K9">
        <v>2</v>
      </c>
    </row>
    <row r="10" spans="1:11" x14ac:dyDescent="0.2">
      <c r="A10"/>
      <c r="B10"/>
      <c r="C10" s="113"/>
      <c r="F10" s="91"/>
      <c r="G10" s="91"/>
      <c r="H10" s="91"/>
      <c r="I10" s="91"/>
    </row>
    <row r="11" spans="1:11" x14ac:dyDescent="0.2">
      <c r="A11"/>
      <c r="B11"/>
      <c r="C11" s="113"/>
      <c r="F11" s="91"/>
      <c r="G11" s="91"/>
      <c r="H11" s="91"/>
      <c r="I11" s="91"/>
    </row>
    <row r="13" spans="1:11" x14ac:dyDescent="0.2">
      <c r="C13" t="s">
        <v>16</v>
      </c>
      <c r="E13" t="s">
        <v>17</v>
      </c>
      <c r="F13" s="33" t="s">
        <v>18</v>
      </c>
      <c r="G13" s="33" t="s">
        <v>19</v>
      </c>
      <c r="H13" s="33" t="s">
        <v>5</v>
      </c>
      <c r="I13" s="33" t="s">
        <v>20</v>
      </c>
    </row>
    <row r="14" spans="1:11" x14ac:dyDescent="0.2">
      <c r="A14">
        <f>'4x1-16'!AJ14</f>
        <v>2</v>
      </c>
      <c r="B14">
        <f>'4x1-16'!AK14</f>
        <v>20</v>
      </c>
      <c r="C14" s="113" t="str">
        <f>IF(COUNTIF(seznam!$A$2:$A$129,A14)=1,VLOOKUP(A14,seznam!$A$2:$C$129,2,FALSE),"------")</f>
        <v>Cupáková Bára</v>
      </c>
      <c r="E14" t="str">
        <f>IF(COUNTIF(seznam!$A$2:$A$129,B14)=1,VLOOKUP(B14,seznam!$A$2:$C$1293,2,FALSE),"------")</f>
        <v>Kozel Ondřej</v>
      </c>
      <c r="F14" s="91" t="s">
        <v>77</v>
      </c>
      <c r="G14" s="91" t="s">
        <v>157</v>
      </c>
      <c r="H14" s="91" t="s">
        <v>21</v>
      </c>
      <c r="I14" s="91"/>
    </row>
    <row r="15" spans="1:11" x14ac:dyDescent="0.2">
      <c r="A15">
        <f>'4x1-16'!AJ15</f>
        <v>18</v>
      </c>
      <c r="B15">
        <f>'4x1-16'!AK15</f>
        <v>12</v>
      </c>
      <c r="C15" s="113" t="str">
        <f>IF(COUNTIF(seznam!$A$2:$A$129,A15)=1,VLOOKUP(A15,seznam!$A$2:$C$129,2,FALSE),"------")</f>
        <v>Černý Ondřej</v>
      </c>
      <c r="E15" t="str">
        <f>IF(COUNTIF(seznam!$A$2:$A$129,B15)=1,VLOOKUP(B15,seznam!$A$2:$C$1293,2,FALSE),"------")</f>
        <v>Stehlík Jan</v>
      </c>
      <c r="F15" s="91" t="s">
        <v>77</v>
      </c>
      <c r="G15" s="91" t="s">
        <v>157</v>
      </c>
      <c r="H15" s="91" t="s">
        <v>22</v>
      </c>
      <c r="I15" s="91"/>
    </row>
    <row r="16" spans="1:11" x14ac:dyDescent="0.2">
      <c r="A16">
        <f>'4x1-16'!AJ16</f>
        <v>20</v>
      </c>
      <c r="B16">
        <f>'4x1-16'!AK16</f>
        <v>12</v>
      </c>
      <c r="C16" s="113" t="str">
        <f>IF(COUNTIF(seznam!$A$2:$A$129,A16)=1,VLOOKUP(A16,seznam!$A$2:$C$129,2,FALSE),"------")</f>
        <v>Kozel Ondřej</v>
      </c>
      <c r="E16" t="str">
        <f>IF(COUNTIF(seznam!$A$2:$A$129,B16)=1,VLOOKUP(B16,seznam!$A$2:$C$1293,2,FALSE),"------")</f>
        <v>Stehlík Jan</v>
      </c>
      <c r="F16" s="91" t="s">
        <v>77</v>
      </c>
      <c r="G16" s="91" t="s">
        <v>157</v>
      </c>
      <c r="H16" s="91" t="s">
        <v>13</v>
      </c>
      <c r="I16" s="91"/>
    </row>
    <row r="17" spans="1:9" x14ac:dyDescent="0.2">
      <c r="A17">
        <f>'4x1-16'!AJ17</f>
        <v>2</v>
      </c>
      <c r="B17">
        <f>'4x1-16'!AK17</f>
        <v>18</v>
      </c>
      <c r="C17" s="113" t="str">
        <f>IF(COUNTIF(seznam!$A$2:$A$129,A17)=1,VLOOKUP(A17,seznam!$A$2:$C$129,2,FALSE),"------")</f>
        <v>Cupáková Bára</v>
      </c>
      <c r="E17" t="str">
        <f>IF(COUNTIF(seznam!$A$2:$A$129,B17)=1,VLOOKUP(B17,seznam!$A$2:$C$1293,2,FALSE),"------")</f>
        <v>Černý Ondřej</v>
      </c>
      <c r="F17" s="91" t="s">
        <v>77</v>
      </c>
      <c r="G17" s="91" t="s">
        <v>157</v>
      </c>
      <c r="H17" s="91" t="s">
        <v>14</v>
      </c>
      <c r="I17" s="91"/>
    </row>
    <row r="18" spans="1:9" x14ac:dyDescent="0.2">
      <c r="A18">
        <f>'4x1-16'!AJ18</f>
        <v>18</v>
      </c>
      <c r="B18">
        <f>'4x1-16'!AK18</f>
        <v>20</v>
      </c>
      <c r="C18" s="113" t="str">
        <f>IF(COUNTIF(seznam!$A$2:$A$129,A18)=1,VLOOKUP(A18,seznam!$A$2:$C$129,2,FALSE),"------")</f>
        <v>Černý Ondřej</v>
      </c>
      <c r="E18" t="str">
        <f>IF(COUNTIF(seznam!$A$2:$A$129,B18)=1,VLOOKUP(B18,seznam!$A$2:$C$1293,2,FALSE),"------")</f>
        <v>Kozel Ondřej</v>
      </c>
      <c r="F18" s="91" t="s">
        <v>77</v>
      </c>
      <c r="G18" s="91" t="s">
        <v>157</v>
      </c>
      <c r="H18" s="91" t="s">
        <v>23</v>
      </c>
      <c r="I18" s="91"/>
    </row>
    <row r="19" spans="1:9" x14ac:dyDescent="0.2">
      <c r="A19">
        <f>'4x1-16'!AJ19</f>
        <v>12</v>
      </c>
      <c r="B19">
        <f>'4x1-16'!AK19</f>
        <v>2</v>
      </c>
      <c r="C19" s="113" t="str">
        <f>IF(COUNTIF(seznam!$A$2:$A$129,A19)=1,VLOOKUP(A19,seznam!$A$2:$C$129,2,FALSE),"------")</f>
        <v>Stehlík Jan</v>
      </c>
      <c r="E19" t="str">
        <f>IF(COUNTIF(seznam!$A$2:$A$129,B19)=1,VLOOKUP(B19,seznam!$A$2:$C$1293,2,FALSE),"------")</f>
        <v>Cupáková Bára</v>
      </c>
      <c r="F19" s="91" t="s">
        <v>77</v>
      </c>
      <c r="G19" s="91" t="s">
        <v>157</v>
      </c>
      <c r="H19" s="91" t="s">
        <v>24</v>
      </c>
      <c r="I19" s="91"/>
    </row>
    <row r="23" spans="1:9" x14ac:dyDescent="0.2">
      <c r="C23" t="s">
        <v>16</v>
      </c>
      <c r="E23" t="s">
        <v>17</v>
      </c>
      <c r="F23" s="33" t="s">
        <v>18</v>
      </c>
      <c r="G23" s="33" t="s">
        <v>19</v>
      </c>
      <c r="H23" s="33" t="s">
        <v>5</v>
      </c>
      <c r="I23" s="33" t="s">
        <v>20</v>
      </c>
    </row>
    <row r="24" spans="1:9" x14ac:dyDescent="0.2">
      <c r="A24">
        <f>'4x1-16'!AJ24</f>
        <v>3</v>
      </c>
      <c r="B24">
        <f>'4x1-16'!AK24</f>
        <v>23</v>
      </c>
      <c r="C24" s="113" t="str">
        <f>IF(COUNTIF(seznam!$A$2:$A$129,A24)=1,VLOOKUP(A24,seznam!$A$2:$C$129,2,FALSE),"------")</f>
        <v>Voráč Pavel</v>
      </c>
      <c r="E24" t="str">
        <f>IF(COUNTIF(seznam!$A$2:$A$129,B24)=1,VLOOKUP(B24,seznam!$A$2:$C$1293,2,FALSE),"------")</f>
        <v>Křepelová Kamila</v>
      </c>
      <c r="F24" s="91" t="s">
        <v>78</v>
      </c>
      <c r="G24" s="91" t="s">
        <v>157</v>
      </c>
      <c r="H24" s="91" t="s">
        <v>21</v>
      </c>
      <c r="I24" s="91"/>
    </row>
    <row r="25" spans="1:9" x14ac:dyDescent="0.2">
      <c r="A25">
        <f>'4x1-16'!AJ25</f>
        <v>13</v>
      </c>
      <c r="B25">
        <f>'4x1-16'!AK25</f>
        <v>11</v>
      </c>
      <c r="C25" s="113" t="str">
        <f>IF(COUNTIF(seznam!$A$2:$A$129,A25)=1,VLOOKUP(A25,seznam!$A$2:$C$129,2,FALSE),"------")</f>
        <v>Mikulčík Adam</v>
      </c>
      <c r="E25" t="str">
        <f>IF(COUNTIF(seznam!$A$2:$A$129,B25)=1,VLOOKUP(B25,seznam!$A$2:$C$1293,2,FALSE),"------")</f>
        <v>Plavec Jakub</v>
      </c>
      <c r="F25" s="91" t="s">
        <v>78</v>
      </c>
      <c r="G25" s="91" t="s">
        <v>157</v>
      </c>
      <c r="H25" s="91" t="s">
        <v>22</v>
      </c>
      <c r="I25" s="91"/>
    </row>
    <row r="26" spans="1:9" x14ac:dyDescent="0.2">
      <c r="A26">
        <f>'4x1-16'!AJ26</f>
        <v>23</v>
      </c>
      <c r="B26">
        <f>'4x1-16'!AK26</f>
        <v>11</v>
      </c>
      <c r="C26" s="113" t="str">
        <f>IF(COUNTIF(seznam!$A$2:$A$129,A26)=1,VLOOKUP(A26,seznam!$A$2:$C$129,2,FALSE),"------")</f>
        <v>Křepelová Kamila</v>
      </c>
      <c r="E26" t="str">
        <f>IF(COUNTIF(seznam!$A$2:$A$129,B26)=1,VLOOKUP(B26,seznam!$A$2:$C$1293,2,FALSE),"------")</f>
        <v>Plavec Jakub</v>
      </c>
      <c r="F26" s="91" t="s">
        <v>78</v>
      </c>
      <c r="G26" s="91" t="s">
        <v>157</v>
      </c>
      <c r="H26" s="91" t="s">
        <v>13</v>
      </c>
      <c r="I26" s="91"/>
    </row>
    <row r="27" spans="1:9" x14ac:dyDescent="0.2">
      <c r="A27">
        <f>'4x1-16'!AJ27</f>
        <v>3</v>
      </c>
      <c r="B27">
        <f>'4x1-16'!AK27</f>
        <v>13</v>
      </c>
      <c r="C27" s="113" t="str">
        <f>IF(COUNTIF(seznam!$A$2:$A$129,A27)=1,VLOOKUP(A27,seznam!$A$2:$C$129,2,FALSE),"------")</f>
        <v>Voráč Pavel</v>
      </c>
      <c r="E27" t="str">
        <f>IF(COUNTIF(seznam!$A$2:$A$129,B27)=1,VLOOKUP(B27,seznam!$A$2:$C$1293,2,FALSE),"------")</f>
        <v>Mikulčík Adam</v>
      </c>
      <c r="F27" s="91" t="s">
        <v>78</v>
      </c>
      <c r="G27" s="91" t="s">
        <v>157</v>
      </c>
      <c r="H27" s="91" t="s">
        <v>14</v>
      </c>
      <c r="I27" s="91"/>
    </row>
    <row r="28" spans="1:9" x14ac:dyDescent="0.2">
      <c r="A28">
        <f>'4x1-16'!AJ28</f>
        <v>13</v>
      </c>
      <c r="B28">
        <f>'4x1-16'!AK28</f>
        <v>23</v>
      </c>
      <c r="C28" s="113" t="str">
        <f>IF(COUNTIF(seznam!$A$2:$A$129,A28)=1,VLOOKUP(A28,seznam!$A$2:$C$129,2,FALSE),"------")</f>
        <v>Mikulčík Adam</v>
      </c>
      <c r="E28" t="str">
        <f>IF(COUNTIF(seznam!$A$2:$A$129,B28)=1,VLOOKUP(B28,seznam!$A$2:$C$1293,2,FALSE),"------")</f>
        <v>Křepelová Kamila</v>
      </c>
      <c r="F28" s="91" t="s">
        <v>78</v>
      </c>
      <c r="G28" s="91" t="s">
        <v>157</v>
      </c>
      <c r="H28" s="91" t="s">
        <v>23</v>
      </c>
      <c r="I28" s="91"/>
    </row>
    <row r="29" spans="1:9" x14ac:dyDescent="0.2">
      <c r="A29">
        <f>'4x1-16'!AJ29</f>
        <v>11</v>
      </c>
      <c r="B29">
        <f>'4x1-16'!AK29</f>
        <v>3</v>
      </c>
      <c r="C29" s="113" t="str">
        <f>IF(COUNTIF(seznam!$A$2:$A$129,A29)=1,VLOOKUP(A29,seznam!$A$2:$C$129,2,FALSE),"------")</f>
        <v>Plavec Jakub</v>
      </c>
      <c r="E29" t="str">
        <f>IF(COUNTIF(seznam!$A$2:$A$129,B29)=1,VLOOKUP(B29,seznam!$A$2:$C$1293,2,FALSE),"------")</f>
        <v>Voráč Pavel</v>
      </c>
      <c r="F29" s="91" t="s">
        <v>78</v>
      </c>
      <c r="G29" s="91" t="s">
        <v>157</v>
      </c>
      <c r="H29" s="91" t="s">
        <v>24</v>
      </c>
      <c r="I29" s="91"/>
    </row>
    <row r="33" spans="1:9" x14ac:dyDescent="0.2">
      <c r="C33" t="s">
        <v>16</v>
      </c>
      <c r="E33" t="s">
        <v>17</v>
      </c>
      <c r="F33" s="33" t="s">
        <v>18</v>
      </c>
      <c r="G33" s="33" t="s">
        <v>19</v>
      </c>
      <c r="H33" s="33" t="s">
        <v>5</v>
      </c>
      <c r="I33" s="33" t="s">
        <v>20</v>
      </c>
    </row>
    <row r="34" spans="1:9" x14ac:dyDescent="0.2">
      <c r="A34">
        <f>'4x1-16'!AJ34</f>
        <v>4</v>
      </c>
      <c r="B34">
        <f>'4x1-16'!AK34</f>
        <v>19</v>
      </c>
      <c r="C34" s="113" t="str">
        <f>IF(COUNTIF(seznam!$A$2:$A$129,A34)=1,VLOOKUP(A34,seznam!$A$2:$C$129,2,FALSE),"------")</f>
        <v>Polanská Claudia</v>
      </c>
      <c r="E34" t="str">
        <f>IF(COUNTIF(seznam!$A$2:$A$129,B34)=1,VLOOKUP(B34,seznam!$A$2:$C$1293,2,FALSE),"------")</f>
        <v>Záviška Jan</v>
      </c>
      <c r="F34" s="91" t="s">
        <v>79</v>
      </c>
      <c r="G34" s="91" t="s">
        <v>157</v>
      </c>
      <c r="H34" s="91" t="s">
        <v>21</v>
      </c>
      <c r="I34" s="91"/>
    </row>
    <row r="35" spans="1:9" x14ac:dyDescent="0.2">
      <c r="A35">
        <f>'4x1-16'!AJ35</f>
        <v>16</v>
      </c>
      <c r="B35">
        <f>'4x1-16'!AK35</f>
        <v>10</v>
      </c>
      <c r="C35" s="113" t="str">
        <f>IF(COUNTIF(seznam!$A$2:$A$129,A35)=1,VLOOKUP(A35,seznam!$A$2:$C$129,2,FALSE),"------")</f>
        <v>Šlampová Lucie</v>
      </c>
      <c r="E35" t="str">
        <f>IF(COUNTIF(seznam!$A$2:$A$129,B35)=1,VLOOKUP(B35,seznam!$A$2:$C$1293,2,FALSE),"------")</f>
        <v>Tufová Laura</v>
      </c>
      <c r="F35" s="91" t="s">
        <v>79</v>
      </c>
      <c r="G35" s="91" t="s">
        <v>157</v>
      </c>
      <c r="H35" s="91" t="s">
        <v>22</v>
      </c>
      <c r="I35" s="91"/>
    </row>
    <row r="36" spans="1:9" x14ac:dyDescent="0.2">
      <c r="A36">
        <f>'4x1-16'!AJ36</f>
        <v>19</v>
      </c>
      <c r="B36">
        <f>'4x1-16'!AK36</f>
        <v>10</v>
      </c>
      <c r="C36" s="113" t="str">
        <f>IF(COUNTIF(seznam!$A$2:$A$129,A36)=1,VLOOKUP(A36,seznam!$A$2:$C$129,2,FALSE),"------")</f>
        <v>Záviška Jan</v>
      </c>
      <c r="E36" t="str">
        <f>IF(COUNTIF(seznam!$A$2:$A$129,B36)=1,VLOOKUP(B36,seznam!$A$2:$C$1293,2,FALSE),"------")</f>
        <v>Tufová Laura</v>
      </c>
      <c r="F36" s="91" t="s">
        <v>79</v>
      </c>
      <c r="G36" s="91" t="s">
        <v>157</v>
      </c>
      <c r="H36" s="91" t="s">
        <v>13</v>
      </c>
      <c r="I36" s="91"/>
    </row>
    <row r="37" spans="1:9" x14ac:dyDescent="0.2">
      <c r="A37">
        <f>'4x1-16'!AJ37</f>
        <v>4</v>
      </c>
      <c r="B37">
        <f>'4x1-16'!AK37</f>
        <v>16</v>
      </c>
      <c r="C37" s="113" t="str">
        <f>IF(COUNTIF(seznam!$A$2:$A$129,A37)=1,VLOOKUP(A37,seznam!$A$2:$C$129,2,FALSE),"------")</f>
        <v>Polanská Claudia</v>
      </c>
      <c r="E37" t="str">
        <f>IF(COUNTIF(seznam!$A$2:$A$129,B37)=1,VLOOKUP(B37,seznam!$A$2:$C$1293,2,FALSE),"------")</f>
        <v>Šlampová Lucie</v>
      </c>
      <c r="F37" s="91" t="s">
        <v>79</v>
      </c>
      <c r="G37" s="91" t="s">
        <v>157</v>
      </c>
      <c r="H37" s="91" t="s">
        <v>14</v>
      </c>
      <c r="I37" s="91"/>
    </row>
    <row r="38" spans="1:9" x14ac:dyDescent="0.2">
      <c r="A38">
        <f>'4x1-16'!AJ38</f>
        <v>16</v>
      </c>
      <c r="B38">
        <f>'4x1-16'!AK38</f>
        <v>19</v>
      </c>
      <c r="C38" s="113" t="str">
        <f>IF(COUNTIF(seznam!$A$2:$A$129,A38)=1,VLOOKUP(A38,seznam!$A$2:$C$129,2,FALSE),"------")</f>
        <v>Šlampová Lucie</v>
      </c>
      <c r="E38" t="str">
        <f>IF(COUNTIF(seznam!$A$2:$A$129,B38)=1,VLOOKUP(B38,seznam!$A$2:$C$1293,2,FALSE),"------")</f>
        <v>Záviška Jan</v>
      </c>
      <c r="F38" s="91" t="s">
        <v>79</v>
      </c>
      <c r="G38" s="91" t="s">
        <v>157</v>
      </c>
      <c r="H38" s="91" t="s">
        <v>23</v>
      </c>
      <c r="I38" s="91"/>
    </row>
    <row r="39" spans="1:9" x14ac:dyDescent="0.2">
      <c r="A39">
        <f>'4x1-16'!AJ39</f>
        <v>10</v>
      </c>
      <c r="B39">
        <f>'4x1-16'!AK39</f>
        <v>4</v>
      </c>
      <c r="C39" s="113" t="str">
        <f>IF(COUNTIF(seznam!$A$2:$A$129,A39)=1,VLOOKUP(A39,seznam!$A$2:$C$129,2,FALSE),"------")</f>
        <v>Tufová Laura</v>
      </c>
      <c r="E39" t="str">
        <f>IF(COUNTIF(seznam!$A$2:$A$129,B39)=1,VLOOKUP(B39,seznam!$A$2:$C$1293,2,FALSE),"------")</f>
        <v>Polanská Claudia</v>
      </c>
      <c r="F39" s="91" t="s">
        <v>79</v>
      </c>
      <c r="G39" s="91" t="s">
        <v>157</v>
      </c>
      <c r="H39" s="91" t="s">
        <v>24</v>
      </c>
      <c r="I39" s="91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9"/>
  <sheetViews>
    <sheetView workbookViewId="0">
      <selection activeCell="G4" sqref="G4:G39"/>
    </sheetView>
  </sheetViews>
  <sheetFormatPr defaultRowHeight="12.75" x14ac:dyDescent="0.2"/>
  <cols>
    <col min="1" max="2" width="6.28515625" style="1" customWidth="1"/>
    <col min="3" max="3" width="18.7109375" customWidth="1"/>
    <col min="4" max="4" width="2.7109375" customWidth="1"/>
    <col min="5" max="5" width="18.7109375" customWidth="1"/>
    <col min="6" max="6" width="18.28515625" style="33" customWidth="1"/>
    <col min="7" max="9" width="9.140625" style="33"/>
  </cols>
  <sheetData>
    <row r="1" spans="1:11" x14ac:dyDescent="0.2">
      <c r="A1" s="252" t="s">
        <v>15</v>
      </c>
      <c r="B1" s="252"/>
      <c r="C1" s="34" t="s">
        <v>156</v>
      </c>
    </row>
    <row r="3" spans="1:11" x14ac:dyDescent="0.2">
      <c r="C3" t="s">
        <v>16</v>
      </c>
      <c r="E3" t="s">
        <v>17</v>
      </c>
      <c r="F3" s="33" t="s">
        <v>18</v>
      </c>
      <c r="G3" s="33" t="s">
        <v>19</v>
      </c>
      <c r="H3" s="33" t="s">
        <v>5</v>
      </c>
      <c r="I3" s="33" t="s">
        <v>20</v>
      </c>
      <c r="K3" s="33" t="s">
        <v>40</v>
      </c>
    </row>
    <row r="4" spans="1:11" x14ac:dyDescent="0.2">
      <c r="A4">
        <f>'4x1-16'!AJ46</f>
        <v>5</v>
      </c>
      <c r="B4">
        <f>'4x1-16'!AK46</f>
        <v>24</v>
      </c>
      <c r="C4" s="113" t="str">
        <f>IF(COUNTIF(seznam!$A$2:$A$129,A4)=1,VLOOKUP(A4,seznam!$A$2:$C$129,2,FALSE),"------")</f>
        <v>Zechmeisterová Rebeka</v>
      </c>
      <c r="E4" t="str">
        <f>IF(COUNTIF(seznam!$A$2:$A$129,B4)=1,VLOOKUP(B4,seznam!$A$2:$C$1293,2,FALSE),"------")</f>
        <v>Kucharczyk Vojtěch</v>
      </c>
      <c r="F4" s="91" t="s">
        <v>80</v>
      </c>
      <c r="G4" s="91" t="s">
        <v>157</v>
      </c>
      <c r="H4" s="91" t="s">
        <v>21</v>
      </c>
      <c r="I4" s="91"/>
      <c r="K4">
        <v>2</v>
      </c>
    </row>
    <row r="5" spans="1:11" x14ac:dyDescent="0.2">
      <c r="A5">
        <f>'4x1-16'!AJ47</f>
        <v>14</v>
      </c>
      <c r="B5">
        <f>'4x1-16'!AK47</f>
        <v>7</v>
      </c>
      <c r="C5" s="113" t="str">
        <f>IF(COUNTIF(seznam!$A$2:$A$129,A5)=1,VLOOKUP(A5,seznam!$A$2:$C$129,2,FALSE),"------")</f>
        <v>Mikovičová Bára</v>
      </c>
      <c r="E5" t="str">
        <f>IF(COUNTIF(seznam!$A$2:$A$129,B5)=1,VLOOKUP(B5,seznam!$A$2:$C$1293,2,FALSE),"------")</f>
        <v>Kuklínek Tobias</v>
      </c>
      <c r="F5" s="91" t="s">
        <v>80</v>
      </c>
      <c r="G5" s="91" t="s">
        <v>157</v>
      </c>
      <c r="H5" s="91" t="s">
        <v>22</v>
      </c>
      <c r="I5" s="91"/>
      <c r="K5">
        <v>4</v>
      </c>
    </row>
    <row r="6" spans="1:11" x14ac:dyDescent="0.2">
      <c r="A6">
        <f>'4x1-16'!AJ48</f>
        <v>24</v>
      </c>
      <c r="B6">
        <f>'4x1-16'!AK48</f>
        <v>7</v>
      </c>
      <c r="C6" s="113" t="str">
        <f>IF(COUNTIF(seznam!$A$2:$A$129,A6)=1,VLOOKUP(A6,seznam!$A$2:$C$129,2,FALSE),"------")</f>
        <v>Kucharczyk Vojtěch</v>
      </c>
      <c r="E6" t="str">
        <f>IF(COUNTIF(seznam!$A$2:$A$129,B6)=1,VLOOKUP(B6,seznam!$A$2:$C$1293,2,FALSE),"------")</f>
        <v>Kuklínek Tobias</v>
      </c>
      <c r="F6" s="91" t="s">
        <v>80</v>
      </c>
      <c r="G6" s="91" t="s">
        <v>157</v>
      </c>
      <c r="H6" s="91" t="s">
        <v>13</v>
      </c>
      <c r="I6" s="91"/>
      <c r="K6">
        <v>1</v>
      </c>
    </row>
    <row r="7" spans="1:11" x14ac:dyDescent="0.2">
      <c r="A7">
        <f>'4x1-16'!AJ49</f>
        <v>5</v>
      </c>
      <c r="B7">
        <f>'4x1-16'!AK49</f>
        <v>14</v>
      </c>
      <c r="C7" s="113" t="str">
        <f>IF(COUNTIF(seznam!$A$2:$A$129,A7)=1,VLOOKUP(A7,seznam!$A$2:$C$129,2,FALSE),"------")</f>
        <v>Zechmeisterová Rebeka</v>
      </c>
      <c r="E7" t="str">
        <f>IF(COUNTIF(seznam!$A$2:$A$129,B7)=1,VLOOKUP(B7,seznam!$A$2:$C$1293,2,FALSE),"------")</f>
        <v>Mikovičová Bára</v>
      </c>
      <c r="F7" s="91" t="s">
        <v>80</v>
      </c>
      <c r="G7" s="91" t="s">
        <v>157</v>
      </c>
      <c r="H7" s="91" t="s">
        <v>14</v>
      </c>
      <c r="I7" s="91"/>
      <c r="K7">
        <v>4</v>
      </c>
    </row>
    <row r="8" spans="1:11" x14ac:dyDescent="0.2">
      <c r="A8">
        <f>'4x1-16'!AJ50</f>
        <v>14</v>
      </c>
      <c r="B8">
        <f>'4x1-16'!AK50</f>
        <v>24</v>
      </c>
      <c r="C8" s="113" t="str">
        <f>IF(COUNTIF(seznam!$A$2:$A$129,A8)=1,VLOOKUP(A8,seznam!$A$2:$C$129,2,FALSE),"------")</f>
        <v>Mikovičová Bára</v>
      </c>
      <c r="E8" t="str">
        <f>IF(COUNTIF(seznam!$A$2:$A$129,B8)=1,VLOOKUP(B8,seznam!$A$2:$C$1293,2,FALSE),"------")</f>
        <v>Kucharczyk Vojtěch</v>
      </c>
      <c r="F8" s="91" t="s">
        <v>80</v>
      </c>
      <c r="G8" s="91" t="s">
        <v>157</v>
      </c>
      <c r="H8" s="91" t="s">
        <v>23</v>
      </c>
      <c r="I8" s="91"/>
      <c r="K8">
        <v>3</v>
      </c>
    </row>
    <row r="9" spans="1:11" x14ac:dyDescent="0.2">
      <c r="A9">
        <f>'4x1-16'!AJ51</f>
        <v>7</v>
      </c>
      <c r="B9">
        <f>'4x1-16'!AK51</f>
        <v>5</v>
      </c>
      <c r="C9" s="113" t="str">
        <f>IF(COUNTIF(seznam!$A$2:$A$129,A9)=1,VLOOKUP(A9,seznam!$A$2:$C$129,2,FALSE),"------")</f>
        <v>Kuklínek Tobias</v>
      </c>
      <c r="E9" t="str">
        <f>IF(COUNTIF(seznam!$A$2:$A$129,B9)=1,VLOOKUP(B9,seznam!$A$2:$C$1293,2,FALSE),"------")</f>
        <v>Zechmeisterová Rebeka</v>
      </c>
      <c r="F9" s="91" t="s">
        <v>80</v>
      </c>
      <c r="G9" s="91" t="s">
        <v>157</v>
      </c>
      <c r="H9" s="91" t="s">
        <v>24</v>
      </c>
      <c r="I9" s="91"/>
      <c r="K9">
        <v>2</v>
      </c>
    </row>
    <row r="10" spans="1:11" x14ac:dyDescent="0.2">
      <c r="A10"/>
      <c r="B10"/>
      <c r="C10" s="113"/>
      <c r="F10" s="91"/>
      <c r="G10" s="91"/>
      <c r="H10" s="91"/>
      <c r="I10" s="91"/>
    </row>
    <row r="11" spans="1:11" x14ac:dyDescent="0.2">
      <c r="A11"/>
      <c r="B11"/>
      <c r="C11" s="113"/>
      <c r="F11" s="91"/>
      <c r="G11" s="91"/>
      <c r="H11" s="91"/>
      <c r="I11" s="91"/>
    </row>
    <row r="13" spans="1:11" x14ac:dyDescent="0.2">
      <c r="C13" t="s">
        <v>16</v>
      </c>
      <c r="E13" t="s">
        <v>17</v>
      </c>
      <c r="F13" s="33" t="s">
        <v>18</v>
      </c>
      <c r="G13" s="33" t="s">
        <v>19</v>
      </c>
      <c r="H13" s="33" t="s">
        <v>5</v>
      </c>
      <c r="I13" s="33" t="s">
        <v>20</v>
      </c>
    </row>
    <row r="14" spans="1:11" x14ac:dyDescent="0.2">
      <c r="A14">
        <f>'4x1-16'!AJ56</f>
        <v>6</v>
      </c>
      <c r="B14">
        <f>'4x1-16'!AK56</f>
        <v>21</v>
      </c>
      <c r="C14" s="113" t="str">
        <f>IF(COUNTIF(seznam!$A$2:$A$129,A14)=1,VLOOKUP(A14,seznam!$A$2:$C$129,2,FALSE),"------")</f>
        <v>Topinka Vojtěch</v>
      </c>
      <c r="E14" t="str">
        <f>IF(COUNTIF(seznam!$A$2:$A$129,B14)=1,VLOOKUP(B14,seznam!$A$2:$C$1293,2,FALSE),"------")</f>
        <v>Pilitowská Ela</v>
      </c>
      <c r="F14" s="91" t="s">
        <v>81</v>
      </c>
      <c r="G14" s="91" t="s">
        <v>157</v>
      </c>
      <c r="H14" s="91" t="s">
        <v>21</v>
      </c>
      <c r="I14" s="91"/>
    </row>
    <row r="15" spans="1:11" x14ac:dyDescent="0.2">
      <c r="A15">
        <f>'4x1-16'!AJ57</f>
        <v>17</v>
      </c>
      <c r="B15">
        <f>'4x1-16'!AK57</f>
        <v>9</v>
      </c>
      <c r="C15" s="113" t="str">
        <f>IF(COUNTIF(seznam!$A$2:$A$129,A15)=1,VLOOKUP(A15,seznam!$A$2:$C$129,2,FALSE),"------")</f>
        <v>Hladký Boleslav</v>
      </c>
      <c r="E15" t="str">
        <f>IF(COUNTIF(seznam!$A$2:$A$129,B15)=1,VLOOKUP(B15,seznam!$A$2:$C$1293,2,FALSE),"------")</f>
        <v>Kmenta Josef</v>
      </c>
      <c r="F15" s="91" t="s">
        <v>81</v>
      </c>
      <c r="G15" s="91" t="s">
        <v>157</v>
      </c>
      <c r="H15" s="91" t="s">
        <v>22</v>
      </c>
      <c r="I15" s="91"/>
    </row>
    <row r="16" spans="1:11" x14ac:dyDescent="0.2">
      <c r="A16">
        <f>'4x1-16'!AJ58</f>
        <v>21</v>
      </c>
      <c r="B16">
        <f>'4x1-16'!AK58</f>
        <v>9</v>
      </c>
      <c r="C16" s="113" t="str">
        <f>IF(COUNTIF(seznam!$A$2:$A$129,A16)=1,VLOOKUP(A16,seznam!$A$2:$C$129,2,FALSE),"------")</f>
        <v>Pilitowská Ela</v>
      </c>
      <c r="E16" t="str">
        <f>IF(COUNTIF(seznam!$A$2:$A$129,B16)=1,VLOOKUP(B16,seznam!$A$2:$C$1293,2,FALSE),"------")</f>
        <v>Kmenta Josef</v>
      </c>
      <c r="F16" s="91" t="s">
        <v>81</v>
      </c>
      <c r="G16" s="91" t="s">
        <v>157</v>
      </c>
      <c r="H16" s="91" t="s">
        <v>13</v>
      </c>
      <c r="I16" s="91"/>
    </row>
    <row r="17" spans="1:9" x14ac:dyDescent="0.2">
      <c r="A17">
        <f>'4x1-16'!AJ59</f>
        <v>6</v>
      </c>
      <c r="B17">
        <f>'4x1-16'!AK59</f>
        <v>17</v>
      </c>
      <c r="C17" s="113" t="str">
        <f>IF(COUNTIF(seznam!$A$2:$A$129,A17)=1,VLOOKUP(A17,seznam!$A$2:$C$129,2,FALSE),"------")</f>
        <v>Topinka Vojtěch</v>
      </c>
      <c r="E17" t="str">
        <f>IF(COUNTIF(seznam!$A$2:$A$129,B17)=1,VLOOKUP(B17,seznam!$A$2:$C$1293,2,FALSE),"------")</f>
        <v>Hladký Boleslav</v>
      </c>
      <c r="F17" s="91" t="s">
        <v>81</v>
      </c>
      <c r="G17" s="91" t="s">
        <v>157</v>
      </c>
      <c r="H17" s="91" t="s">
        <v>14</v>
      </c>
      <c r="I17" s="91"/>
    </row>
    <row r="18" spans="1:9" x14ac:dyDescent="0.2">
      <c r="A18">
        <f>'4x1-16'!AJ60</f>
        <v>17</v>
      </c>
      <c r="B18">
        <f>'4x1-16'!AK60</f>
        <v>21</v>
      </c>
      <c r="C18" s="113" t="str">
        <f>IF(COUNTIF(seznam!$A$2:$A$129,A18)=1,VLOOKUP(A18,seznam!$A$2:$C$129,2,FALSE),"------")</f>
        <v>Hladký Boleslav</v>
      </c>
      <c r="E18" t="str">
        <f>IF(COUNTIF(seznam!$A$2:$A$129,B18)=1,VLOOKUP(B18,seznam!$A$2:$C$1293,2,FALSE),"------")</f>
        <v>Pilitowská Ela</v>
      </c>
      <c r="F18" s="91" t="s">
        <v>81</v>
      </c>
      <c r="G18" s="91" t="s">
        <v>157</v>
      </c>
      <c r="H18" s="91" t="s">
        <v>23</v>
      </c>
      <c r="I18" s="91"/>
    </row>
    <row r="19" spans="1:9" x14ac:dyDescent="0.2">
      <c r="A19">
        <f>'4x1-16'!AJ61</f>
        <v>9</v>
      </c>
      <c r="B19">
        <f>'4x1-16'!AK61</f>
        <v>6</v>
      </c>
      <c r="C19" s="113" t="str">
        <f>IF(COUNTIF(seznam!$A$2:$A$129,A19)=1,VLOOKUP(A19,seznam!$A$2:$C$129,2,FALSE),"------")</f>
        <v>Kmenta Josef</v>
      </c>
      <c r="E19" t="str">
        <f>IF(COUNTIF(seznam!$A$2:$A$129,B19)=1,VLOOKUP(B19,seznam!$A$2:$C$1293,2,FALSE),"------")</f>
        <v>Topinka Vojtěch</v>
      </c>
      <c r="F19" s="91" t="s">
        <v>81</v>
      </c>
      <c r="G19" s="91" t="s">
        <v>157</v>
      </c>
      <c r="H19" s="91" t="s">
        <v>24</v>
      </c>
      <c r="I19" s="91"/>
    </row>
    <row r="23" spans="1:9" x14ac:dyDescent="0.2">
      <c r="C23" t="s">
        <v>16</v>
      </c>
      <c r="E23" t="s">
        <v>17</v>
      </c>
      <c r="F23" s="33" t="s">
        <v>18</v>
      </c>
      <c r="G23" s="33" t="s">
        <v>19</v>
      </c>
      <c r="H23" s="33" t="s">
        <v>5</v>
      </c>
      <c r="I23" s="33" t="s">
        <v>20</v>
      </c>
    </row>
    <row r="24" spans="1:9" x14ac:dyDescent="0.2">
      <c r="A24">
        <f>'4x1-16'!AJ66</f>
        <v>25</v>
      </c>
      <c r="B24">
        <f>'4x1-16'!AK66</f>
        <v>0</v>
      </c>
      <c r="C24" s="113" t="str">
        <f>IF(COUNTIF(seznam!$A$2:$A$129,A24)=1,VLOOKUP(A24,seznam!$A$2:$C$129,2,FALSE),"------")</f>
        <v>Kapitán Martin</v>
      </c>
      <c r="E24" t="str">
        <f>IF(COUNTIF(seznam!$A$2:$A$129,B24)=1,VLOOKUP(B24,seznam!$A$2:$C$1293,2,FALSE),"------")</f>
        <v>------</v>
      </c>
      <c r="F24" s="91" t="s">
        <v>64</v>
      </c>
      <c r="G24" s="91" t="s">
        <v>157</v>
      </c>
      <c r="H24" s="91" t="s">
        <v>21</v>
      </c>
      <c r="I24" s="91"/>
    </row>
    <row r="25" spans="1:9" x14ac:dyDescent="0.2">
      <c r="A25">
        <f>'4x1-16'!AJ67</f>
        <v>45</v>
      </c>
      <c r="B25">
        <f>'4x1-16'!AK67</f>
        <v>37</v>
      </c>
      <c r="C25" s="113" t="str">
        <f>IF(COUNTIF(seznam!$A$2:$A$129,A25)=1,VLOOKUP(A25,seznam!$A$2:$C$129,2,FALSE),"------")</f>
        <v>Vranka Zachariáš</v>
      </c>
      <c r="E25" t="str">
        <f>IF(COUNTIF(seznam!$A$2:$A$129,B25)=1,VLOOKUP(B25,seznam!$A$2:$C$1293,2,FALSE),"------")</f>
        <v>Svobodová Terezie</v>
      </c>
      <c r="F25" s="91" t="s">
        <v>64</v>
      </c>
      <c r="G25" s="91" t="s">
        <v>157</v>
      </c>
      <c r="H25" s="91" t="s">
        <v>22</v>
      </c>
      <c r="I25" s="91"/>
    </row>
    <row r="26" spans="1:9" x14ac:dyDescent="0.2">
      <c r="A26">
        <f>'4x1-16'!AJ68</f>
        <v>0</v>
      </c>
      <c r="B26">
        <f>'4x1-16'!AK68</f>
        <v>37</v>
      </c>
      <c r="C26" s="113" t="str">
        <f>IF(COUNTIF(seznam!$A$2:$A$129,A26)=1,VLOOKUP(A26,seznam!$A$2:$C$129,2,FALSE),"------")</f>
        <v>------</v>
      </c>
      <c r="E26" t="str">
        <f>IF(COUNTIF(seznam!$A$2:$A$129,B26)=1,VLOOKUP(B26,seznam!$A$2:$C$1293,2,FALSE),"------")</f>
        <v>Svobodová Terezie</v>
      </c>
      <c r="F26" s="91" t="s">
        <v>64</v>
      </c>
      <c r="G26" s="91" t="s">
        <v>157</v>
      </c>
      <c r="H26" s="91" t="s">
        <v>13</v>
      </c>
      <c r="I26" s="91"/>
    </row>
    <row r="27" spans="1:9" x14ac:dyDescent="0.2">
      <c r="A27">
        <f>'4x1-16'!AJ69</f>
        <v>25</v>
      </c>
      <c r="B27">
        <f>'4x1-16'!AK69</f>
        <v>45</v>
      </c>
      <c r="C27" s="113" t="str">
        <f>IF(COUNTIF(seznam!$A$2:$A$129,A27)=1,VLOOKUP(A27,seznam!$A$2:$C$129,2,FALSE),"------")</f>
        <v>Kapitán Martin</v>
      </c>
      <c r="E27" t="str">
        <f>IF(COUNTIF(seznam!$A$2:$A$129,B27)=1,VLOOKUP(B27,seznam!$A$2:$C$1293,2,FALSE),"------")</f>
        <v>Vranka Zachariáš</v>
      </c>
      <c r="F27" s="91" t="s">
        <v>64</v>
      </c>
      <c r="G27" s="91" t="s">
        <v>157</v>
      </c>
      <c r="H27" s="91" t="s">
        <v>14</v>
      </c>
      <c r="I27" s="91"/>
    </row>
    <row r="28" spans="1:9" x14ac:dyDescent="0.2">
      <c r="A28">
        <f>'4x1-16'!AJ70</f>
        <v>45</v>
      </c>
      <c r="B28">
        <f>'4x1-16'!AK70</f>
        <v>0</v>
      </c>
      <c r="C28" s="113" t="str">
        <f>IF(COUNTIF(seznam!$A$2:$A$129,A28)=1,VLOOKUP(A28,seznam!$A$2:$C$129,2,FALSE),"------")</f>
        <v>Vranka Zachariáš</v>
      </c>
      <c r="E28" t="str">
        <f>IF(COUNTIF(seznam!$A$2:$A$129,B28)=1,VLOOKUP(B28,seznam!$A$2:$C$1293,2,FALSE),"------")</f>
        <v>------</v>
      </c>
      <c r="F28" s="91" t="s">
        <v>64</v>
      </c>
      <c r="G28" s="91" t="s">
        <v>157</v>
      </c>
      <c r="H28" s="91" t="s">
        <v>23</v>
      </c>
      <c r="I28" s="91"/>
    </row>
    <row r="29" spans="1:9" x14ac:dyDescent="0.2">
      <c r="A29">
        <f>'4x1-16'!AJ71</f>
        <v>37</v>
      </c>
      <c r="B29">
        <f>'4x1-16'!AK71</f>
        <v>25</v>
      </c>
      <c r="C29" s="113" t="str">
        <f>IF(COUNTIF(seznam!$A$2:$A$129,A29)=1,VLOOKUP(A29,seznam!$A$2:$C$129,2,FALSE),"------")</f>
        <v>Svobodová Terezie</v>
      </c>
      <c r="E29" t="str">
        <f>IF(COUNTIF(seznam!$A$2:$A$129,B29)=1,VLOOKUP(B29,seznam!$A$2:$C$1293,2,FALSE),"------")</f>
        <v>Kapitán Martin</v>
      </c>
      <c r="F29" s="91" t="s">
        <v>64</v>
      </c>
      <c r="G29" s="91" t="s">
        <v>157</v>
      </c>
      <c r="H29" s="91" t="s">
        <v>24</v>
      </c>
      <c r="I29" s="91"/>
    </row>
    <row r="33" spans="1:9" x14ac:dyDescent="0.2">
      <c r="C33" t="s">
        <v>16</v>
      </c>
      <c r="E33" t="s">
        <v>17</v>
      </c>
      <c r="F33" s="33" t="s">
        <v>18</v>
      </c>
      <c r="G33" s="33" t="s">
        <v>19</v>
      </c>
      <c r="H33" s="33" t="s">
        <v>5</v>
      </c>
      <c r="I33" s="33" t="s">
        <v>20</v>
      </c>
    </row>
    <row r="34" spans="1:9" x14ac:dyDescent="0.2">
      <c r="A34">
        <f>'4x1-16'!AJ76</f>
        <v>26</v>
      </c>
      <c r="B34">
        <f>'4x1-16'!AK76</f>
        <v>0</v>
      </c>
      <c r="C34" s="113" t="str">
        <f>IF(COUNTIF(seznam!$A$2:$A$129,A34)=1,VLOOKUP(A34,seznam!$A$2:$C$129,2,FALSE),"------")</f>
        <v>Luhan Adam</v>
      </c>
      <c r="E34" t="str">
        <f>IF(COUNTIF(seznam!$A$2:$A$129,B34)=1,VLOOKUP(B34,seznam!$A$2:$C$1293,2,FALSE),"------")</f>
        <v>------</v>
      </c>
      <c r="F34" s="91" t="s">
        <v>65</v>
      </c>
      <c r="G34" s="91" t="s">
        <v>157</v>
      </c>
      <c r="H34" s="91" t="s">
        <v>21</v>
      </c>
      <c r="I34" s="91"/>
    </row>
    <row r="35" spans="1:9" x14ac:dyDescent="0.2">
      <c r="A35">
        <f>'4x1-16'!AJ77</f>
        <v>48</v>
      </c>
      <c r="B35">
        <f>'4x1-16'!AK77</f>
        <v>43</v>
      </c>
      <c r="C35" s="113" t="str">
        <f>IF(COUNTIF(seznam!$A$2:$A$129,A35)=1,VLOOKUP(A35,seznam!$A$2:$C$129,2,FALSE),"------")</f>
        <v>Mikulčíková Michaela</v>
      </c>
      <c r="E35" t="str">
        <f>IF(COUNTIF(seznam!$A$2:$A$129,B35)=1,VLOOKUP(B35,seznam!$A$2:$C$1293,2,FALSE),"------")</f>
        <v>Stavinohová Tereza</v>
      </c>
      <c r="F35" s="91" t="s">
        <v>65</v>
      </c>
      <c r="G35" s="91" t="s">
        <v>157</v>
      </c>
      <c r="H35" s="91" t="s">
        <v>22</v>
      </c>
      <c r="I35" s="91"/>
    </row>
    <row r="36" spans="1:9" x14ac:dyDescent="0.2">
      <c r="A36">
        <f>'4x1-16'!AJ78</f>
        <v>0</v>
      </c>
      <c r="B36">
        <f>'4x1-16'!AK78</f>
        <v>43</v>
      </c>
      <c r="C36" s="113" t="str">
        <f>IF(COUNTIF(seznam!$A$2:$A$129,A36)=1,VLOOKUP(A36,seznam!$A$2:$C$129,2,FALSE),"------")</f>
        <v>------</v>
      </c>
      <c r="E36" t="str">
        <f>IF(COUNTIF(seznam!$A$2:$A$129,B36)=1,VLOOKUP(B36,seznam!$A$2:$C$1293,2,FALSE),"------")</f>
        <v>Stavinohová Tereza</v>
      </c>
      <c r="F36" s="91" t="s">
        <v>65</v>
      </c>
      <c r="G36" s="91" t="s">
        <v>157</v>
      </c>
      <c r="H36" s="91" t="s">
        <v>13</v>
      </c>
      <c r="I36" s="91"/>
    </row>
    <row r="37" spans="1:9" x14ac:dyDescent="0.2">
      <c r="A37">
        <f>'4x1-16'!AJ79</f>
        <v>26</v>
      </c>
      <c r="B37">
        <f>'4x1-16'!AK79</f>
        <v>48</v>
      </c>
      <c r="C37" s="113" t="str">
        <f>IF(COUNTIF(seznam!$A$2:$A$129,A37)=1,VLOOKUP(A37,seznam!$A$2:$C$129,2,FALSE),"------")</f>
        <v>Luhan Adam</v>
      </c>
      <c r="E37" t="str">
        <f>IF(COUNTIF(seznam!$A$2:$A$129,B37)=1,VLOOKUP(B37,seznam!$A$2:$C$1293,2,FALSE),"------")</f>
        <v>Mikulčíková Michaela</v>
      </c>
      <c r="F37" s="91" t="s">
        <v>65</v>
      </c>
      <c r="G37" s="91" t="s">
        <v>157</v>
      </c>
      <c r="H37" s="91" t="s">
        <v>14</v>
      </c>
      <c r="I37" s="91"/>
    </row>
    <row r="38" spans="1:9" x14ac:dyDescent="0.2">
      <c r="A38">
        <f>'4x1-16'!AJ80</f>
        <v>48</v>
      </c>
      <c r="B38">
        <f>'4x1-16'!AK80</f>
        <v>0</v>
      </c>
      <c r="C38" s="113" t="str">
        <f>IF(COUNTIF(seznam!$A$2:$A$129,A38)=1,VLOOKUP(A38,seznam!$A$2:$C$129,2,FALSE),"------")</f>
        <v>Mikulčíková Michaela</v>
      </c>
      <c r="E38" t="str">
        <f>IF(COUNTIF(seznam!$A$2:$A$129,B38)=1,VLOOKUP(B38,seznam!$A$2:$C$1293,2,FALSE),"------")</f>
        <v>------</v>
      </c>
      <c r="F38" s="91" t="s">
        <v>65</v>
      </c>
      <c r="G38" s="91" t="s">
        <v>157</v>
      </c>
      <c r="H38" s="91" t="s">
        <v>23</v>
      </c>
      <c r="I38" s="91"/>
    </row>
    <row r="39" spans="1:9" x14ac:dyDescent="0.2">
      <c r="A39">
        <f>'4x1-16'!AJ81</f>
        <v>43</v>
      </c>
      <c r="B39">
        <f>'4x1-16'!AK81</f>
        <v>26</v>
      </c>
      <c r="C39" s="113" t="str">
        <f>IF(COUNTIF(seznam!$A$2:$A$129,A39)=1,VLOOKUP(A39,seznam!$A$2:$C$129,2,FALSE),"------")</f>
        <v>Stavinohová Tereza</v>
      </c>
      <c r="E39" t="str">
        <f>IF(COUNTIF(seznam!$A$2:$A$129,B39)=1,VLOOKUP(B39,seznam!$A$2:$C$1293,2,FALSE),"------")</f>
        <v>Luhan Adam</v>
      </c>
      <c r="F39" s="91" t="s">
        <v>65</v>
      </c>
      <c r="G39" s="91" t="s">
        <v>157</v>
      </c>
      <c r="H39" s="91" t="s">
        <v>24</v>
      </c>
      <c r="I39" s="91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39"/>
  <sheetViews>
    <sheetView workbookViewId="0">
      <selection activeCell="G4" sqref="G4:G39"/>
    </sheetView>
  </sheetViews>
  <sheetFormatPr defaultRowHeight="12.75" x14ac:dyDescent="0.2"/>
  <cols>
    <col min="1" max="2" width="6.28515625" style="1" customWidth="1"/>
    <col min="3" max="3" width="18.7109375" customWidth="1"/>
    <col min="4" max="4" width="2.7109375" customWidth="1"/>
    <col min="5" max="5" width="18.7109375" customWidth="1"/>
    <col min="6" max="6" width="18.28515625" style="33" customWidth="1"/>
    <col min="7" max="9" width="9.140625" style="33"/>
  </cols>
  <sheetData>
    <row r="1" spans="1:11" x14ac:dyDescent="0.2">
      <c r="A1" s="252" t="s">
        <v>15</v>
      </c>
      <c r="B1" s="252"/>
      <c r="C1" s="34" t="s">
        <v>156</v>
      </c>
    </row>
    <row r="3" spans="1:11" x14ac:dyDescent="0.2">
      <c r="C3" t="s">
        <v>16</v>
      </c>
      <c r="E3" t="s">
        <v>17</v>
      </c>
      <c r="F3" s="33" t="s">
        <v>18</v>
      </c>
      <c r="G3" s="33" t="s">
        <v>19</v>
      </c>
      <c r="H3" s="33" t="s">
        <v>5</v>
      </c>
      <c r="I3" s="33" t="s">
        <v>20</v>
      </c>
      <c r="K3" s="33" t="s">
        <v>40</v>
      </c>
    </row>
    <row r="4" spans="1:11" x14ac:dyDescent="0.2">
      <c r="A4">
        <f>'4x1-16'!AJ88</f>
        <v>27</v>
      </c>
      <c r="B4">
        <f>'4x1-16'!AK88</f>
        <v>0</v>
      </c>
      <c r="C4" s="113" t="str">
        <f>IF(COUNTIF(seznam!$A$2:$A$129,A4)=1,VLOOKUP(A4,seznam!$A$2:$C$129,2,FALSE),"------")</f>
        <v>Omelka Marek</v>
      </c>
      <c r="E4" t="str">
        <f>IF(COUNTIF(seznam!$A$2:$A$129,B4)=1,VLOOKUP(B4,seznam!$A$2:$C$1293,2,FALSE),"------")</f>
        <v>------</v>
      </c>
      <c r="F4" s="91" t="s">
        <v>66</v>
      </c>
      <c r="G4" s="91" t="s">
        <v>157</v>
      </c>
      <c r="H4" s="91" t="s">
        <v>21</v>
      </c>
      <c r="I4" s="91"/>
      <c r="K4">
        <v>2</v>
      </c>
    </row>
    <row r="5" spans="1:11" x14ac:dyDescent="0.2">
      <c r="A5">
        <f>'4x1-16'!AJ89</f>
        <v>54</v>
      </c>
      <c r="B5">
        <f>'4x1-16'!AK89</f>
        <v>42</v>
      </c>
      <c r="C5" s="113" t="str">
        <f>IF(COUNTIF(seznam!$A$2:$A$129,A5)=1,VLOOKUP(A5,seznam!$A$2:$C$129,2,FALSE),"------")</f>
        <v>Lungová Nela</v>
      </c>
      <c r="E5" t="str">
        <f>IF(COUNTIF(seznam!$A$2:$A$129,B5)=1,VLOOKUP(B5,seznam!$A$2:$C$1293,2,FALSE),"------")</f>
        <v>Novák Šimon</v>
      </c>
      <c r="F5" s="91" t="s">
        <v>66</v>
      </c>
      <c r="G5" s="91" t="s">
        <v>157</v>
      </c>
      <c r="H5" s="91" t="s">
        <v>22</v>
      </c>
      <c r="I5" s="91"/>
      <c r="K5">
        <v>4</v>
      </c>
    </row>
    <row r="6" spans="1:11" x14ac:dyDescent="0.2">
      <c r="A6">
        <f>'4x1-16'!AJ90</f>
        <v>0</v>
      </c>
      <c r="B6">
        <f>'4x1-16'!AK90</f>
        <v>42</v>
      </c>
      <c r="C6" s="113" t="str">
        <f>IF(COUNTIF(seznam!$A$2:$A$129,A6)=1,VLOOKUP(A6,seznam!$A$2:$C$129,2,FALSE),"------")</f>
        <v>------</v>
      </c>
      <c r="E6" t="str">
        <f>IF(COUNTIF(seznam!$A$2:$A$129,B6)=1,VLOOKUP(B6,seznam!$A$2:$C$1293,2,FALSE),"------")</f>
        <v>Novák Šimon</v>
      </c>
      <c r="F6" s="91" t="s">
        <v>66</v>
      </c>
      <c r="G6" s="91" t="s">
        <v>157</v>
      </c>
      <c r="H6" s="91" t="s">
        <v>13</v>
      </c>
      <c r="I6" s="91"/>
      <c r="K6">
        <v>1</v>
      </c>
    </row>
    <row r="7" spans="1:11" x14ac:dyDescent="0.2">
      <c r="A7">
        <f>'4x1-16'!AJ91</f>
        <v>27</v>
      </c>
      <c r="B7">
        <f>'4x1-16'!AK91</f>
        <v>54</v>
      </c>
      <c r="C7" s="113" t="str">
        <f>IF(COUNTIF(seznam!$A$2:$A$129,A7)=1,VLOOKUP(A7,seznam!$A$2:$C$129,2,FALSE),"------")</f>
        <v>Omelka Marek</v>
      </c>
      <c r="E7" t="str">
        <f>IF(COUNTIF(seznam!$A$2:$A$129,B7)=1,VLOOKUP(B7,seznam!$A$2:$C$1293,2,FALSE),"------")</f>
        <v>Lungová Nela</v>
      </c>
      <c r="F7" s="91" t="s">
        <v>66</v>
      </c>
      <c r="G7" s="91" t="s">
        <v>157</v>
      </c>
      <c r="H7" s="91" t="s">
        <v>14</v>
      </c>
      <c r="I7" s="91"/>
      <c r="K7">
        <v>4</v>
      </c>
    </row>
    <row r="8" spans="1:11" x14ac:dyDescent="0.2">
      <c r="A8">
        <f>'4x1-16'!AJ92</f>
        <v>54</v>
      </c>
      <c r="B8">
        <f>'4x1-16'!AK92</f>
        <v>0</v>
      </c>
      <c r="C8" s="113" t="str">
        <f>IF(COUNTIF(seznam!$A$2:$A$129,A8)=1,VLOOKUP(A8,seznam!$A$2:$C$129,2,FALSE),"------")</f>
        <v>Lungová Nela</v>
      </c>
      <c r="E8" t="str">
        <f>IF(COUNTIF(seznam!$A$2:$A$129,B8)=1,VLOOKUP(B8,seznam!$A$2:$C$1293,2,FALSE),"------")</f>
        <v>------</v>
      </c>
      <c r="F8" s="91" t="s">
        <v>66</v>
      </c>
      <c r="G8" s="91" t="s">
        <v>157</v>
      </c>
      <c r="H8" s="91" t="s">
        <v>23</v>
      </c>
      <c r="I8" s="91"/>
      <c r="K8">
        <v>3</v>
      </c>
    </row>
    <row r="9" spans="1:11" x14ac:dyDescent="0.2">
      <c r="A9">
        <f>'4x1-16'!AJ93</f>
        <v>42</v>
      </c>
      <c r="B9">
        <f>'4x1-16'!AK93</f>
        <v>27</v>
      </c>
      <c r="C9" s="113" t="str">
        <f>IF(COUNTIF(seznam!$A$2:$A$129,A9)=1,VLOOKUP(A9,seznam!$A$2:$C$129,2,FALSE),"------")</f>
        <v>Novák Šimon</v>
      </c>
      <c r="E9" t="str">
        <f>IF(COUNTIF(seznam!$A$2:$A$129,B9)=1,VLOOKUP(B9,seznam!$A$2:$C$1293,2,FALSE),"------")</f>
        <v>Omelka Marek</v>
      </c>
      <c r="F9" s="91" t="s">
        <v>66</v>
      </c>
      <c r="G9" s="91" t="s">
        <v>157</v>
      </c>
      <c r="H9" s="91" t="s">
        <v>24</v>
      </c>
      <c r="I9" s="91"/>
      <c r="K9">
        <v>2</v>
      </c>
    </row>
    <row r="10" spans="1:11" x14ac:dyDescent="0.2">
      <c r="A10"/>
      <c r="B10"/>
      <c r="C10" s="113"/>
      <c r="F10" s="91"/>
      <c r="G10" s="91"/>
      <c r="H10" s="91"/>
      <c r="I10" s="91"/>
    </row>
    <row r="11" spans="1:11" x14ac:dyDescent="0.2">
      <c r="A11"/>
      <c r="B11"/>
      <c r="C11" s="113"/>
      <c r="F11" s="91"/>
      <c r="G11" s="91"/>
      <c r="H11" s="91"/>
      <c r="I11" s="91"/>
    </row>
    <row r="13" spans="1:11" x14ac:dyDescent="0.2">
      <c r="C13" t="s">
        <v>16</v>
      </c>
      <c r="E13" t="s">
        <v>17</v>
      </c>
      <c r="F13" s="33" t="s">
        <v>18</v>
      </c>
      <c r="G13" s="33" t="s">
        <v>19</v>
      </c>
      <c r="H13" s="33" t="s">
        <v>5</v>
      </c>
      <c r="I13" s="33" t="s">
        <v>20</v>
      </c>
    </row>
    <row r="14" spans="1:11" x14ac:dyDescent="0.2">
      <c r="A14">
        <f>'4x1-16'!AJ98</f>
        <v>28</v>
      </c>
      <c r="B14">
        <f>'4x1-16'!AK98</f>
        <v>0</v>
      </c>
      <c r="C14" s="113" t="str">
        <f>IF(COUNTIF(seznam!$A$2:$A$129,A14)=1,VLOOKUP(A14,seznam!$A$2:$C$129,2,FALSE),"------")</f>
        <v>Smolinský Jiří</v>
      </c>
      <c r="E14" t="str">
        <f>IF(COUNTIF(seznam!$A$2:$A$129,B14)=1,VLOOKUP(B14,seznam!$A$2:$C$1293,2,FALSE),"------")</f>
        <v>------</v>
      </c>
      <c r="F14" s="91" t="s">
        <v>67</v>
      </c>
      <c r="G14" s="91" t="s">
        <v>157</v>
      </c>
      <c r="H14" s="91" t="s">
        <v>21</v>
      </c>
      <c r="I14" s="91"/>
    </row>
    <row r="15" spans="1:11" x14ac:dyDescent="0.2">
      <c r="A15">
        <f>'4x1-16'!AJ99</f>
        <v>52</v>
      </c>
      <c r="B15">
        <f>'4x1-16'!AK99</f>
        <v>39</v>
      </c>
      <c r="C15" s="113" t="str">
        <f>IF(COUNTIF(seznam!$A$2:$A$129,A15)=1,VLOOKUP(A15,seznam!$A$2:$C$129,2,FALSE),"------")</f>
        <v>Řezáč Patrik</v>
      </c>
      <c r="E15" t="str">
        <f>IF(COUNTIF(seznam!$A$2:$A$129,B15)=1,VLOOKUP(B15,seznam!$A$2:$C$1293,2,FALSE),"------")</f>
        <v>Zouharová Beáta</v>
      </c>
      <c r="F15" s="91" t="s">
        <v>67</v>
      </c>
      <c r="G15" s="91" t="s">
        <v>157</v>
      </c>
      <c r="H15" s="91" t="s">
        <v>22</v>
      </c>
      <c r="I15" s="91"/>
    </row>
    <row r="16" spans="1:11" x14ac:dyDescent="0.2">
      <c r="A16">
        <f>'4x1-16'!AJ100</f>
        <v>0</v>
      </c>
      <c r="B16">
        <f>'4x1-16'!AK100</f>
        <v>39</v>
      </c>
      <c r="C16" s="113" t="str">
        <f>IF(COUNTIF(seznam!$A$2:$A$129,A16)=1,VLOOKUP(A16,seznam!$A$2:$C$129,2,FALSE),"------")</f>
        <v>------</v>
      </c>
      <c r="E16" t="str">
        <f>IF(COUNTIF(seznam!$A$2:$A$129,B16)=1,VLOOKUP(B16,seznam!$A$2:$C$1293,2,FALSE),"------")</f>
        <v>Zouharová Beáta</v>
      </c>
      <c r="F16" s="91" t="s">
        <v>67</v>
      </c>
      <c r="G16" s="91" t="s">
        <v>157</v>
      </c>
      <c r="H16" s="91" t="s">
        <v>13</v>
      </c>
      <c r="I16" s="91"/>
    </row>
    <row r="17" spans="1:9" x14ac:dyDescent="0.2">
      <c r="A17">
        <f>'4x1-16'!AJ101</f>
        <v>28</v>
      </c>
      <c r="B17">
        <f>'4x1-16'!AK101</f>
        <v>52</v>
      </c>
      <c r="C17" s="113" t="str">
        <f>IF(COUNTIF(seznam!$A$2:$A$129,A17)=1,VLOOKUP(A17,seznam!$A$2:$C$129,2,FALSE),"------")</f>
        <v>Smolinský Jiří</v>
      </c>
      <c r="E17" t="str">
        <f>IF(COUNTIF(seznam!$A$2:$A$129,B17)=1,VLOOKUP(B17,seznam!$A$2:$C$1293,2,FALSE),"------")</f>
        <v>Řezáč Patrik</v>
      </c>
      <c r="F17" s="91" t="s">
        <v>67</v>
      </c>
      <c r="G17" s="91" t="s">
        <v>157</v>
      </c>
      <c r="H17" s="91" t="s">
        <v>14</v>
      </c>
      <c r="I17" s="91"/>
    </row>
    <row r="18" spans="1:9" x14ac:dyDescent="0.2">
      <c r="A18">
        <f>'4x1-16'!AJ102</f>
        <v>52</v>
      </c>
      <c r="B18">
        <f>'4x1-16'!AK102</f>
        <v>0</v>
      </c>
      <c r="C18" s="113" t="str">
        <f>IF(COUNTIF(seznam!$A$2:$A$129,A18)=1,VLOOKUP(A18,seznam!$A$2:$C$129,2,FALSE),"------")</f>
        <v>Řezáč Patrik</v>
      </c>
      <c r="E18" t="str">
        <f>IF(COUNTIF(seznam!$A$2:$A$129,B18)=1,VLOOKUP(B18,seznam!$A$2:$C$1293,2,FALSE),"------")</f>
        <v>------</v>
      </c>
      <c r="F18" s="91" t="s">
        <v>67</v>
      </c>
      <c r="G18" s="91" t="s">
        <v>157</v>
      </c>
      <c r="H18" s="91" t="s">
        <v>23</v>
      </c>
      <c r="I18" s="91"/>
    </row>
    <row r="19" spans="1:9" x14ac:dyDescent="0.2">
      <c r="A19">
        <f>'4x1-16'!AJ103</f>
        <v>39</v>
      </c>
      <c r="B19">
        <f>'4x1-16'!AK103</f>
        <v>28</v>
      </c>
      <c r="C19" s="113" t="str">
        <f>IF(COUNTIF(seznam!$A$2:$A$129,A19)=1,VLOOKUP(A19,seznam!$A$2:$C$129,2,FALSE),"------")</f>
        <v>Zouharová Beáta</v>
      </c>
      <c r="E19" t="str">
        <f>IF(COUNTIF(seznam!$A$2:$A$129,B19)=1,VLOOKUP(B19,seznam!$A$2:$C$1293,2,FALSE),"------")</f>
        <v>Smolinský Jiří</v>
      </c>
      <c r="F19" s="91" t="s">
        <v>67</v>
      </c>
      <c r="G19" s="91" t="s">
        <v>157</v>
      </c>
      <c r="H19" s="91" t="s">
        <v>24</v>
      </c>
      <c r="I19" s="91"/>
    </row>
    <row r="23" spans="1:9" x14ac:dyDescent="0.2">
      <c r="C23" t="s">
        <v>16</v>
      </c>
      <c r="E23" t="s">
        <v>17</v>
      </c>
      <c r="F23" s="33" t="s">
        <v>18</v>
      </c>
      <c r="G23" s="33" t="s">
        <v>19</v>
      </c>
      <c r="H23" s="33" t="s">
        <v>5</v>
      </c>
      <c r="I23" s="33" t="s">
        <v>20</v>
      </c>
    </row>
    <row r="24" spans="1:9" x14ac:dyDescent="0.2">
      <c r="A24">
        <f>'4x1-16'!AJ108</f>
        <v>29</v>
      </c>
      <c r="B24">
        <f>'4x1-16'!AK108</f>
        <v>0</v>
      </c>
      <c r="C24" s="113" t="str">
        <f>IF(COUNTIF(seznam!$A$2:$A$129,A24)=1,VLOOKUP(A24,seznam!$A$2:$C$129,2,FALSE),"------")</f>
        <v>Piškula Jakub</v>
      </c>
      <c r="E24" t="str">
        <f>IF(COUNTIF(seznam!$A$2:$A$129,B24)=1,VLOOKUP(B24,seznam!$A$2:$C$1293,2,FALSE),"------")</f>
        <v>------</v>
      </c>
      <c r="F24" s="91" t="s">
        <v>68</v>
      </c>
      <c r="G24" s="91" t="s">
        <v>157</v>
      </c>
      <c r="H24" s="91" t="s">
        <v>21</v>
      </c>
      <c r="I24" s="91"/>
    </row>
    <row r="25" spans="1:9" x14ac:dyDescent="0.2">
      <c r="A25">
        <f>'4x1-16'!AJ109</f>
        <v>53</v>
      </c>
      <c r="B25">
        <f>'4x1-16'!AK109</f>
        <v>38</v>
      </c>
      <c r="C25" s="113" t="str">
        <f>IF(COUNTIF(seznam!$A$2:$A$129,A25)=1,VLOOKUP(A25,seznam!$A$2:$C$129,2,FALSE),"------")</f>
        <v>Bohdanov Ehor</v>
      </c>
      <c r="E25" t="str">
        <f>IF(COUNTIF(seznam!$A$2:$A$129,B25)=1,VLOOKUP(B25,seznam!$A$2:$C$1293,2,FALSE),"------")</f>
        <v>Jonášová Kristýna</v>
      </c>
      <c r="F25" s="91" t="s">
        <v>68</v>
      </c>
      <c r="G25" s="91" t="s">
        <v>157</v>
      </c>
      <c r="H25" s="91" t="s">
        <v>22</v>
      </c>
      <c r="I25" s="91"/>
    </row>
    <row r="26" spans="1:9" x14ac:dyDescent="0.2">
      <c r="A26">
        <f>'4x1-16'!AJ110</f>
        <v>0</v>
      </c>
      <c r="B26">
        <f>'4x1-16'!AK110</f>
        <v>38</v>
      </c>
      <c r="C26" s="113" t="str">
        <f>IF(COUNTIF(seznam!$A$2:$A$129,A26)=1,VLOOKUP(A26,seznam!$A$2:$C$129,2,FALSE),"------")</f>
        <v>------</v>
      </c>
      <c r="E26" t="str">
        <f>IF(COUNTIF(seznam!$A$2:$A$129,B26)=1,VLOOKUP(B26,seznam!$A$2:$C$1293,2,FALSE),"------")</f>
        <v>Jonášová Kristýna</v>
      </c>
      <c r="F26" s="91" t="s">
        <v>68</v>
      </c>
      <c r="G26" s="91" t="s">
        <v>157</v>
      </c>
      <c r="H26" s="91" t="s">
        <v>13</v>
      </c>
      <c r="I26" s="91"/>
    </row>
    <row r="27" spans="1:9" x14ac:dyDescent="0.2">
      <c r="A27">
        <f>'4x1-16'!AJ111</f>
        <v>29</v>
      </c>
      <c r="B27">
        <f>'4x1-16'!AK111</f>
        <v>53</v>
      </c>
      <c r="C27" s="113" t="str">
        <f>IF(COUNTIF(seznam!$A$2:$A$129,A27)=1,VLOOKUP(A27,seznam!$A$2:$C$129,2,FALSE),"------")</f>
        <v>Piškula Jakub</v>
      </c>
      <c r="E27" t="str">
        <f>IF(COUNTIF(seznam!$A$2:$A$129,B27)=1,VLOOKUP(B27,seznam!$A$2:$C$1293,2,FALSE),"------")</f>
        <v>Bohdanov Ehor</v>
      </c>
      <c r="F27" s="91" t="s">
        <v>68</v>
      </c>
      <c r="G27" s="91" t="s">
        <v>157</v>
      </c>
      <c r="H27" s="91" t="s">
        <v>14</v>
      </c>
      <c r="I27" s="91"/>
    </row>
    <row r="28" spans="1:9" x14ac:dyDescent="0.2">
      <c r="A28">
        <f>'4x1-16'!AJ112</f>
        <v>53</v>
      </c>
      <c r="B28">
        <f>'4x1-16'!AK112</f>
        <v>0</v>
      </c>
      <c r="C28" s="113" t="str">
        <f>IF(COUNTIF(seznam!$A$2:$A$129,A28)=1,VLOOKUP(A28,seznam!$A$2:$C$129,2,FALSE),"------")</f>
        <v>Bohdanov Ehor</v>
      </c>
      <c r="E28" t="str">
        <f>IF(COUNTIF(seznam!$A$2:$A$129,B28)=1,VLOOKUP(B28,seznam!$A$2:$C$1293,2,FALSE),"------")</f>
        <v>------</v>
      </c>
      <c r="F28" s="91" t="s">
        <v>68</v>
      </c>
      <c r="G28" s="91" t="s">
        <v>157</v>
      </c>
      <c r="H28" s="91" t="s">
        <v>23</v>
      </c>
      <c r="I28" s="91"/>
    </row>
    <row r="29" spans="1:9" x14ac:dyDescent="0.2">
      <c r="A29">
        <f>'4x1-16'!AJ113</f>
        <v>38</v>
      </c>
      <c r="B29">
        <f>'4x1-16'!AK113</f>
        <v>29</v>
      </c>
      <c r="C29" s="113" t="str">
        <f>IF(COUNTIF(seznam!$A$2:$A$129,A29)=1,VLOOKUP(A29,seznam!$A$2:$C$129,2,FALSE),"------")</f>
        <v>Jonášová Kristýna</v>
      </c>
      <c r="E29" t="str">
        <f>IF(COUNTIF(seznam!$A$2:$A$129,B29)=1,VLOOKUP(B29,seznam!$A$2:$C$1293,2,FALSE),"------")</f>
        <v>Piškula Jakub</v>
      </c>
      <c r="F29" s="91" t="s">
        <v>68</v>
      </c>
      <c r="G29" s="91" t="s">
        <v>157</v>
      </c>
      <c r="H29" s="91" t="s">
        <v>24</v>
      </c>
      <c r="I29" s="91"/>
    </row>
    <row r="33" spans="1:9" x14ac:dyDescent="0.2">
      <c r="C33" t="s">
        <v>16</v>
      </c>
      <c r="E33" t="s">
        <v>17</v>
      </c>
      <c r="F33" s="33" t="s">
        <v>18</v>
      </c>
      <c r="G33" s="33" t="s">
        <v>19</v>
      </c>
      <c r="H33" s="33" t="s">
        <v>5</v>
      </c>
      <c r="I33" s="33" t="s">
        <v>20</v>
      </c>
    </row>
    <row r="34" spans="1:9" x14ac:dyDescent="0.2">
      <c r="A34">
        <f>'4x1-16'!AJ118</f>
        <v>30</v>
      </c>
      <c r="B34">
        <f>'4x1-16'!AK118</f>
        <v>0</v>
      </c>
      <c r="C34" s="113" t="str">
        <f>IF(COUNTIF(seznam!$A$2:$A$129,A34)=1,VLOOKUP(A34,seznam!$A$2:$C$129,2,FALSE),"------")</f>
        <v>Svobodová Kristýna</v>
      </c>
      <c r="E34" t="str">
        <f>IF(COUNTIF(seznam!$A$2:$A$129,B34)=1,VLOOKUP(B34,seznam!$A$2:$C$1293,2,FALSE),"------")</f>
        <v>------</v>
      </c>
      <c r="F34" s="91" t="s">
        <v>82</v>
      </c>
      <c r="G34" s="91" t="s">
        <v>157</v>
      </c>
      <c r="H34" s="91" t="s">
        <v>21</v>
      </c>
      <c r="I34" s="91"/>
    </row>
    <row r="35" spans="1:9" x14ac:dyDescent="0.2">
      <c r="A35">
        <f>'4x1-16'!AJ119</f>
        <v>51</v>
      </c>
      <c r="B35">
        <f>'4x1-16'!AK119</f>
        <v>40</v>
      </c>
      <c r="C35" s="113" t="str">
        <f>IF(COUNTIF(seznam!$A$2:$A$129,A35)=1,VLOOKUP(A35,seznam!$A$2:$C$129,2,FALSE),"------")</f>
        <v>Pantlík Daniel</v>
      </c>
      <c r="E35" t="str">
        <f>IF(COUNTIF(seznam!$A$2:$A$129,B35)=1,VLOOKUP(B35,seznam!$A$2:$C$1293,2,FALSE),"------")</f>
        <v>Macinková Ella</v>
      </c>
      <c r="F35" s="91" t="s">
        <v>82</v>
      </c>
      <c r="G35" s="91" t="s">
        <v>157</v>
      </c>
      <c r="H35" s="91" t="s">
        <v>22</v>
      </c>
      <c r="I35" s="91"/>
    </row>
    <row r="36" spans="1:9" x14ac:dyDescent="0.2">
      <c r="A36">
        <f>'4x1-16'!AJ120</f>
        <v>0</v>
      </c>
      <c r="B36">
        <f>'4x1-16'!AK120</f>
        <v>40</v>
      </c>
      <c r="C36" s="113" t="str">
        <f>IF(COUNTIF(seznam!$A$2:$A$129,A36)=1,VLOOKUP(A36,seznam!$A$2:$C$129,2,FALSE),"------")</f>
        <v>------</v>
      </c>
      <c r="E36" t="str">
        <f>IF(COUNTIF(seznam!$A$2:$A$129,B36)=1,VLOOKUP(B36,seznam!$A$2:$C$1293,2,FALSE),"------")</f>
        <v>Macinková Ella</v>
      </c>
      <c r="F36" s="91" t="s">
        <v>82</v>
      </c>
      <c r="G36" s="91" t="s">
        <v>157</v>
      </c>
      <c r="H36" s="91" t="s">
        <v>13</v>
      </c>
      <c r="I36" s="91"/>
    </row>
    <row r="37" spans="1:9" x14ac:dyDescent="0.2">
      <c r="A37">
        <f>'4x1-16'!AJ121</f>
        <v>30</v>
      </c>
      <c r="B37">
        <f>'4x1-16'!AK121</f>
        <v>51</v>
      </c>
      <c r="C37" s="113" t="str">
        <f>IF(COUNTIF(seznam!$A$2:$A$129,A37)=1,VLOOKUP(A37,seznam!$A$2:$C$129,2,FALSE),"------")</f>
        <v>Svobodová Kristýna</v>
      </c>
      <c r="E37" t="str">
        <f>IF(COUNTIF(seznam!$A$2:$A$129,B37)=1,VLOOKUP(B37,seznam!$A$2:$C$1293,2,FALSE),"------")</f>
        <v>Pantlík Daniel</v>
      </c>
      <c r="F37" s="91" t="s">
        <v>82</v>
      </c>
      <c r="G37" s="91" t="s">
        <v>157</v>
      </c>
      <c r="H37" s="91" t="s">
        <v>14</v>
      </c>
      <c r="I37" s="91"/>
    </row>
    <row r="38" spans="1:9" x14ac:dyDescent="0.2">
      <c r="A38">
        <f>'4x1-16'!AJ122</f>
        <v>51</v>
      </c>
      <c r="B38">
        <f>'4x1-16'!AK122</f>
        <v>0</v>
      </c>
      <c r="C38" s="113" t="str">
        <f>IF(COUNTIF(seznam!$A$2:$A$129,A38)=1,VLOOKUP(A38,seznam!$A$2:$C$129,2,FALSE),"------")</f>
        <v>Pantlík Daniel</v>
      </c>
      <c r="E38" t="str">
        <f>IF(COUNTIF(seznam!$A$2:$A$129,B38)=1,VLOOKUP(B38,seznam!$A$2:$C$1293,2,FALSE),"------")</f>
        <v>------</v>
      </c>
      <c r="F38" s="91" t="s">
        <v>82</v>
      </c>
      <c r="G38" s="91" t="s">
        <v>157</v>
      </c>
      <c r="H38" s="91" t="s">
        <v>23</v>
      </c>
      <c r="I38" s="91"/>
    </row>
    <row r="39" spans="1:9" x14ac:dyDescent="0.2">
      <c r="A39">
        <f>'4x1-16'!AJ123</f>
        <v>40</v>
      </c>
      <c r="B39">
        <f>'4x1-16'!AK123</f>
        <v>30</v>
      </c>
      <c r="C39" s="113" t="str">
        <f>IF(COUNTIF(seznam!$A$2:$A$129,A39)=1,VLOOKUP(A39,seznam!$A$2:$C$129,2,FALSE),"------")</f>
        <v>Macinková Ella</v>
      </c>
      <c r="E39" t="str">
        <f>IF(COUNTIF(seznam!$A$2:$A$129,B39)=1,VLOOKUP(B39,seznam!$A$2:$C$1293,2,FALSE),"------")</f>
        <v>Svobodová Kristýna</v>
      </c>
      <c r="F39" s="91" t="s">
        <v>82</v>
      </c>
      <c r="G39" s="91" t="s">
        <v>157</v>
      </c>
      <c r="H39" s="91" t="s">
        <v>24</v>
      </c>
      <c r="I39" s="91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39"/>
  <sheetViews>
    <sheetView workbookViewId="0">
      <selection activeCell="K29" sqref="K29"/>
    </sheetView>
  </sheetViews>
  <sheetFormatPr defaultRowHeight="12.75" x14ac:dyDescent="0.2"/>
  <cols>
    <col min="1" max="2" width="6.28515625" style="1" customWidth="1"/>
    <col min="3" max="3" width="18.7109375" customWidth="1"/>
    <col min="4" max="4" width="2.7109375" customWidth="1"/>
    <col min="5" max="5" width="18.7109375" customWidth="1"/>
    <col min="6" max="6" width="18.28515625" style="33" customWidth="1"/>
    <col min="7" max="9" width="9.140625" style="33"/>
  </cols>
  <sheetData>
    <row r="1" spans="1:11" x14ac:dyDescent="0.2">
      <c r="A1" s="252" t="s">
        <v>15</v>
      </c>
      <c r="B1" s="252"/>
      <c r="C1" s="34" t="s">
        <v>156</v>
      </c>
    </row>
    <row r="3" spans="1:11" x14ac:dyDescent="0.2">
      <c r="C3" t="s">
        <v>16</v>
      </c>
      <c r="E3" t="s">
        <v>17</v>
      </c>
      <c r="F3" s="33" t="s">
        <v>18</v>
      </c>
      <c r="G3" s="33" t="s">
        <v>19</v>
      </c>
      <c r="H3" s="33" t="s">
        <v>5</v>
      </c>
      <c r="I3" s="33" t="s">
        <v>20</v>
      </c>
      <c r="K3" s="33" t="s">
        <v>40</v>
      </c>
    </row>
    <row r="4" spans="1:11" x14ac:dyDescent="0.2">
      <c r="A4">
        <f>'4x1-16'!AJ130</f>
        <v>31</v>
      </c>
      <c r="B4">
        <f>'4x1-16'!AK130</f>
        <v>55</v>
      </c>
      <c r="C4" s="113" t="str">
        <f>IF(COUNTIF(seznam!$A$2:$A$129,A4)=1,VLOOKUP(A4,seznam!$A$2:$C$129,2,FALSE),"------")</f>
        <v>Sýkora Šebestián</v>
      </c>
      <c r="E4" t="str">
        <f>IF(COUNTIF(seznam!$A$2:$A$129,B4)=1,VLOOKUP(B4,seznam!$A$2:$C$1293,2,FALSE),"------")</f>
        <v>Rybecký Jakub</v>
      </c>
      <c r="F4" s="91" t="s">
        <v>83</v>
      </c>
      <c r="G4" s="91" t="s">
        <v>157</v>
      </c>
      <c r="H4" s="91" t="s">
        <v>21</v>
      </c>
      <c r="I4" s="91"/>
      <c r="K4">
        <v>2</v>
      </c>
    </row>
    <row r="5" spans="1:11" x14ac:dyDescent="0.2">
      <c r="A5">
        <f>'4x1-16'!AJ131</f>
        <v>47</v>
      </c>
      <c r="B5">
        <f>'4x1-16'!AK131</f>
        <v>35</v>
      </c>
      <c r="C5" s="113" t="str">
        <f>IF(COUNTIF(seznam!$A$2:$A$129,A5)=1,VLOOKUP(A5,seznam!$A$2:$C$129,2,FALSE),"------")</f>
        <v>Kovanič Martin</v>
      </c>
      <c r="E5" t="str">
        <f>IF(COUNTIF(seznam!$A$2:$A$129,B5)=1,VLOOKUP(B5,seznam!$A$2:$C$1293,2,FALSE),"------")</f>
        <v>Krupková Klaudie</v>
      </c>
      <c r="F5" s="91" t="s">
        <v>83</v>
      </c>
      <c r="G5" s="91" t="s">
        <v>157</v>
      </c>
      <c r="H5" s="91" t="s">
        <v>22</v>
      </c>
      <c r="I5" s="91"/>
      <c r="K5">
        <v>4</v>
      </c>
    </row>
    <row r="6" spans="1:11" x14ac:dyDescent="0.2">
      <c r="A6">
        <f>'4x1-16'!AJ132</f>
        <v>55</v>
      </c>
      <c r="B6">
        <f>'4x1-16'!AK132</f>
        <v>35</v>
      </c>
      <c r="C6" s="113" t="str">
        <f>IF(COUNTIF(seznam!$A$2:$A$129,A6)=1,VLOOKUP(A6,seznam!$A$2:$C$129,2,FALSE),"------")</f>
        <v>Rybecký Jakub</v>
      </c>
      <c r="E6" t="str">
        <f>IF(COUNTIF(seznam!$A$2:$A$129,B6)=1,VLOOKUP(B6,seznam!$A$2:$C$1293,2,FALSE),"------")</f>
        <v>Krupková Klaudie</v>
      </c>
      <c r="F6" s="91" t="s">
        <v>83</v>
      </c>
      <c r="G6" s="91" t="s">
        <v>157</v>
      </c>
      <c r="H6" s="91" t="s">
        <v>13</v>
      </c>
      <c r="I6" s="91"/>
      <c r="K6">
        <v>1</v>
      </c>
    </row>
    <row r="7" spans="1:11" x14ac:dyDescent="0.2">
      <c r="A7">
        <f>'4x1-16'!AJ133</f>
        <v>31</v>
      </c>
      <c r="B7">
        <f>'4x1-16'!AK133</f>
        <v>47</v>
      </c>
      <c r="C7" s="113" t="str">
        <f>IF(COUNTIF(seznam!$A$2:$A$129,A7)=1,VLOOKUP(A7,seznam!$A$2:$C$129,2,FALSE),"------")</f>
        <v>Sýkora Šebestián</v>
      </c>
      <c r="E7" t="str">
        <f>IF(COUNTIF(seznam!$A$2:$A$129,B7)=1,VLOOKUP(B7,seznam!$A$2:$C$1293,2,FALSE),"------")</f>
        <v>Kovanič Martin</v>
      </c>
      <c r="F7" s="91" t="s">
        <v>83</v>
      </c>
      <c r="G7" s="91" t="s">
        <v>157</v>
      </c>
      <c r="H7" s="91" t="s">
        <v>14</v>
      </c>
      <c r="I7" s="91"/>
      <c r="K7">
        <v>4</v>
      </c>
    </row>
    <row r="8" spans="1:11" x14ac:dyDescent="0.2">
      <c r="A8">
        <f>'4x1-16'!AJ134</f>
        <v>47</v>
      </c>
      <c r="B8">
        <f>'4x1-16'!AK134</f>
        <v>55</v>
      </c>
      <c r="C8" s="113" t="str">
        <f>IF(COUNTIF(seznam!$A$2:$A$129,A8)=1,VLOOKUP(A8,seznam!$A$2:$C$129,2,FALSE),"------")</f>
        <v>Kovanič Martin</v>
      </c>
      <c r="E8" t="str">
        <f>IF(COUNTIF(seznam!$A$2:$A$129,B8)=1,VLOOKUP(B8,seznam!$A$2:$C$1293,2,FALSE),"------")</f>
        <v>Rybecký Jakub</v>
      </c>
      <c r="F8" s="91" t="s">
        <v>83</v>
      </c>
      <c r="G8" s="91" t="s">
        <v>157</v>
      </c>
      <c r="H8" s="91" t="s">
        <v>23</v>
      </c>
      <c r="I8" s="91"/>
      <c r="K8">
        <v>3</v>
      </c>
    </row>
    <row r="9" spans="1:11" x14ac:dyDescent="0.2">
      <c r="A9">
        <f>'4x1-16'!AJ135</f>
        <v>35</v>
      </c>
      <c r="B9">
        <f>'4x1-16'!AK135</f>
        <v>31</v>
      </c>
      <c r="C9" s="113" t="str">
        <f>IF(COUNTIF(seznam!$A$2:$A$129,A9)=1,VLOOKUP(A9,seznam!$A$2:$C$129,2,FALSE),"------")</f>
        <v>Krupková Klaudie</v>
      </c>
      <c r="E9" t="str">
        <f>IF(COUNTIF(seznam!$A$2:$A$129,B9)=1,VLOOKUP(B9,seznam!$A$2:$C$1293,2,FALSE),"------")</f>
        <v>Sýkora Šebestián</v>
      </c>
      <c r="F9" s="91" t="s">
        <v>83</v>
      </c>
      <c r="G9" s="91" t="s">
        <v>157</v>
      </c>
      <c r="H9" s="91" t="s">
        <v>24</v>
      </c>
      <c r="I9" s="91"/>
      <c r="K9">
        <v>2</v>
      </c>
    </row>
    <row r="10" spans="1:11" x14ac:dyDescent="0.2">
      <c r="A10"/>
      <c r="B10"/>
      <c r="C10" s="113"/>
      <c r="F10" s="91"/>
      <c r="G10" s="91"/>
      <c r="H10" s="91"/>
      <c r="I10" s="91"/>
    </row>
    <row r="11" spans="1:11" x14ac:dyDescent="0.2">
      <c r="A11"/>
      <c r="B11"/>
      <c r="C11" s="113"/>
      <c r="F11" s="91"/>
      <c r="G11" s="91"/>
      <c r="H11" s="91"/>
      <c r="I11" s="91"/>
    </row>
    <row r="13" spans="1:11" x14ac:dyDescent="0.2">
      <c r="C13" t="s">
        <v>16</v>
      </c>
      <c r="E13" t="s">
        <v>17</v>
      </c>
      <c r="F13" s="33" t="s">
        <v>18</v>
      </c>
      <c r="G13" s="33" t="s">
        <v>19</v>
      </c>
      <c r="H13" s="33" t="s">
        <v>5</v>
      </c>
      <c r="I13" s="33" t="s">
        <v>20</v>
      </c>
    </row>
    <row r="14" spans="1:11" x14ac:dyDescent="0.2">
      <c r="A14">
        <f>'4x1-16'!AJ140</f>
        <v>32</v>
      </c>
      <c r="B14">
        <f>'4x1-16'!AK140</f>
        <v>58</v>
      </c>
      <c r="C14" s="113" t="str">
        <f>IF(COUNTIF(seznam!$A$2:$A$129,A14)=1,VLOOKUP(A14,seznam!$A$2:$C$129,2,FALSE),"------")</f>
        <v>Šimon Samuel</v>
      </c>
      <c r="E14" t="str">
        <f>IF(COUNTIF(seznam!$A$2:$A$129,B14)=1,VLOOKUP(B14,seznam!$A$2:$C$1293,2,FALSE),"------")</f>
        <v>Smolinský Ondřej</v>
      </c>
      <c r="F14" s="91" t="s">
        <v>84</v>
      </c>
      <c r="G14" s="91" t="s">
        <v>157</v>
      </c>
      <c r="H14" s="91" t="s">
        <v>21</v>
      </c>
      <c r="I14" s="91"/>
    </row>
    <row r="15" spans="1:11" x14ac:dyDescent="0.2">
      <c r="A15">
        <f>'4x1-16'!AJ141</f>
        <v>50</v>
      </c>
      <c r="B15">
        <f>'4x1-16'!AK141</f>
        <v>44</v>
      </c>
      <c r="C15" s="113" t="str">
        <f>IF(COUNTIF(seznam!$A$2:$A$129,A15)=1,VLOOKUP(A15,seznam!$A$2:$C$129,2,FALSE),"------")</f>
        <v>Šnábl Josef</v>
      </c>
      <c r="E15" t="str">
        <f>IF(COUNTIF(seznam!$A$2:$A$129,B15)=1,VLOOKUP(B15,seznam!$A$2:$C$1293,2,FALSE),"------")</f>
        <v>Kuklínková Timea</v>
      </c>
      <c r="F15" s="91" t="s">
        <v>84</v>
      </c>
      <c r="G15" s="91" t="s">
        <v>157</v>
      </c>
      <c r="H15" s="91" t="s">
        <v>22</v>
      </c>
      <c r="I15" s="91"/>
    </row>
    <row r="16" spans="1:11" x14ac:dyDescent="0.2">
      <c r="A16">
        <f>'4x1-16'!AJ142</f>
        <v>58</v>
      </c>
      <c r="B16">
        <f>'4x1-16'!AK142</f>
        <v>44</v>
      </c>
      <c r="C16" s="113" t="str">
        <f>IF(COUNTIF(seznam!$A$2:$A$129,A16)=1,VLOOKUP(A16,seznam!$A$2:$C$129,2,FALSE),"------")</f>
        <v>Smolinský Ondřej</v>
      </c>
      <c r="E16" t="str">
        <f>IF(COUNTIF(seznam!$A$2:$A$129,B16)=1,VLOOKUP(B16,seznam!$A$2:$C$1293,2,FALSE),"------")</f>
        <v>Kuklínková Timea</v>
      </c>
      <c r="F16" s="91" t="s">
        <v>84</v>
      </c>
      <c r="G16" s="91" t="s">
        <v>157</v>
      </c>
      <c r="H16" s="91" t="s">
        <v>13</v>
      </c>
      <c r="I16" s="91"/>
    </row>
    <row r="17" spans="1:9" x14ac:dyDescent="0.2">
      <c r="A17">
        <f>'4x1-16'!AJ143</f>
        <v>32</v>
      </c>
      <c r="B17">
        <f>'4x1-16'!AK143</f>
        <v>50</v>
      </c>
      <c r="C17" s="113" t="str">
        <f>IF(COUNTIF(seznam!$A$2:$A$129,A17)=1,VLOOKUP(A17,seznam!$A$2:$C$129,2,FALSE),"------")</f>
        <v>Šimon Samuel</v>
      </c>
      <c r="E17" t="str">
        <f>IF(COUNTIF(seznam!$A$2:$A$129,B17)=1,VLOOKUP(B17,seznam!$A$2:$C$1293,2,FALSE),"------")</f>
        <v>Šnábl Josef</v>
      </c>
      <c r="F17" s="91" t="s">
        <v>84</v>
      </c>
      <c r="G17" s="91" t="s">
        <v>157</v>
      </c>
      <c r="H17" s="91" t="s">
        <v>14</v>
      </c>
      <c r="I17" s="91"/>
    </row>
    <row r="18" spans="1:9" x14ac:dyDescent="0.2">
      <c r="A18">
        <f>'4x1-16'!AJ144</f>
        <v>50</v>
      </c>
      <c r="B18">
        <f>'4x1-16'!AK144</f>
        <v>58</v>
      </c>
      <c r="C18" s="113" t="str">
        <f>IF(COUNTIF(seznam!$A$2:$A$129,A18)=1,VLOOKUP(A18,seznam!$A$2:$C$129,2,FALSE),"------")</f>
        <v>Šnábl Josef</v>
      </c>
      <c r="E18" t="str">
        <f>IF(COUNTIF(seznam!$A$2:$A$129,B18)=1,VLOOKUP(B18,seznam!$A$2:$C$1293,2,FALSE),"------")</f>
        <v>Smolinský Ondřej</v>
      </c>
      <c r="F18" s="91" t="s">
        <v>84</v>
      </c>
      <c r="G18" s="91" t="s">
        <v>157</v>
      </c>
      <c r="H18" s="91" t="s">
        <v>23</v>
      </c>
      <c r="I18" s="91"/>
    </row>
    <row r="19" spans="1:9" x14ac:dyDescent="0.2">
      <c r="A19">
        <f>'4x1-16'!AJ145</f>
        <v>44</v>
      </c>
      <c r="B19">
        <f>'4x1-16'!AK145</f>
        <v>32</v>
      </c>
      <c r="C19" s="113" t="str">
        <f>IF(COUNTIF(seznam!$A$2:$A$129,A19)=1,VLOOKUP(A19,seznam!$A$2:$C$129,2,FALSE),"------")</f>
        <v>Kuklínková Timea</v>
      </c>
      <c r="E19" t="str">
        <f>IF(COUNTIF(seznam!$A$2:$A$129,B19)=1,VLOOKUP(B19,seznam!$A$2:$C$1293,2,FALSE),"------")</f>
        <v>Šimon Samuel</v>
      </c>
      <c r="F19" s="91" t="s">
        <v>84</v>
      </c>
      <c r="G19" s="91" t="s">
        <v>157</v>
      </c>
      <c r="H19" s="91" t="s">
        <v>24</v>
      </c>
      <c r="I19" s="91"/>
    </row>
    <row r="23" spans="1:9" x14ac:dyDescent="0.2">
      <c r="C23" t="s">
        <v>16</v>
      </c>
      <c r="E23" t="s">
        <v>17</v>
      </c>
      <c r="F23" s="33" t="s">
        <v>18</v>
      </c>
      <c r="G23" s="33" t="s">
        <v>19</v>
      </c>
      <c r="H23" s="33" t="s">
        <v>5</v>
      </c>
      <c r="I23" s="33" t="s">
        <v>20</v>
      </c>
    </row>
    <row r="24" spans="1:9" x14ac:dyDescent="0.2">
      <c r="A24">
        <f>'4x1-16'!AJ150</f>
        <v>33</v>
      </c>
      <c r="B24">
        <f>'4x1-16'!AK150</f>
        <v>56</v>
      </c>
      <c r="C24" s="113" t="str">
        <f>IF(COUNTIF(seznam!$A$2:$A$129,A24)=1,VLOOKUP(A24,seznam!$A$2:$C$129,2,FALSE),"------")</f>
        <v>Voráčová Kateřina</v>
      </c>
      <c r="E24" t="str">
        <f>IF(COUNTIF(seznam!$A$2:$A$129,B24)=1,VLOOKUP(B24,seznam!$A$2:$C$1293,2,FALSE),"------")</f>
        <v>Brtníková Anežka</v>
      </c>
      <c r="F24" s="91" t="s">
        <v>85</v>
      </c>
      <c r="G24" s="91" t="s">
        <v>157</v>
      </c>
      <c r="H24" s="91" t="s">
        <v>21</v>
      </c>
      <c r="I24" s="91"/>
    </row>
    <row r="25" spans="1:9" x14ac:dyDescent="0.2">
      <c r="A25">
        <f>'4x1-16'!AJ151</f>
        <v>49</v>
      </c>
      <c r="B25">
        <f>'4x1-16'!AK151</f>
        <v>41</v>
      </c>
      <c r="C25" s="113" t="str">
        <f>IF(COUNTIF(seznam!$A$2:$A$129,A25)=1,VLOOKUP(A25,seznam!$A$2:$C$129,2,FALSE),"------")</f>
        <v>Straková Adéla</v>
      </c>
      <c r="E25" t="str">
        <f>IF(COUNTIF(seznam!$A$2:$A$129,B25)=1,VLOOKUP(B25,seznam!$A$2:$C$1293,2,FALSE),"------")</f>
        <v>Spěvák Šimon</v>
      </c>
      <c r="F25" s="91" t="s">
        <v>85</v>
      </c>
      <c r="G25" s="91" t="s">
        <v>157</v>
      </c>
      <c r="H25" s="91" t="s">
        <v>22</v>
      </c>
      <c r="I25" s="91"/>
    </row>
    <row r="26" spans="1:9" x14ac:dyDescent="0.2">
      <c r="A26">
        <f>'4x1-16'!AJ152</f>
        <v>56</v>
      </c>
      <c r="B26">
        <f>'4x1-16'!AK152</f>
        <v>41</v>
      </c>
      <c r="C26" s="113" t="str">
        <f>IF(COUNTIF(seznam!$A$2:$A$129,A26)=1,VLOOKUP(A26,seznam!$A$2:$C$129,2,FALSE),"------")</f>
        <v>Brtníková Anežka</v>
      </c>
      <c r="E26" t="str">
        <f>IF(COUNTIF(seznam!$A$2:$A$129,B26)=1,VLOOKUP(B26,seznam!$A$2:$C$1293,2,FALSE),"------")</f>
        <v>Spěvák Šimon</v>
      </c>
      <c r="F26" s="91" t="s">
        <v>85</v>
      </c>
      <c r="G26" s="91" t="s">
        <v>157</v>
      </c>
      <c r="H26" s="91" t="s">
        <v>13</v>
      </c>
      <c r="I26" s="91"/>
    </row>
    <row r="27" spans="1:9" x14ac:dyDescent="0.2">
      <c r="A27">
        <f>'4x1-16'!AJ153</f>
        <v>33</v>
      </c>
      <c r="B27">
        <f>'4x1-16'!AK153</f>
        <v>49</v>
      </c>
      <c r="C27" s="113" t="str">
        <f>IF(COUNTIF(seznam!$A$2:$A$129,A27)=1,VLOOKUP(A27,seznam!$A$2:$C$129,2,FALSE),"------")</f>
        <v>Voráčová Kateřina</v>
      </c>
      <c r="E27" t="str">
        <f>IF(COUNTIF(seznam!$A$2:$A$129,B27)=1,VLOOKUP(B27,seznam!$A$2:$C$1293,2,FALSE),"------")</f>
        <v>Straková Adéla</v>
      </c>
      <c r="F27" s="91" t="s">
        <v>85</v>
      </c>
      <c r="G27" s="91" t="s">
        <v>157</v>
      </c>
      <c r="H27" s="91" t="s">
        <v>14</v>
      </c>
      <c r="I27" s="91"/>
    </row>
    <row r="28" spans="1:9" x14ac:dyDescent="0.2">
      <c r="A28">
        <f>'4x1-16'!AJ154</f>
        <v>49</v>
      </c>
      <c r="B28">
        <f>'4x1-16'!AK154</f>
        <v>56</v>
      </c>
      <c r="C28" s="113" t="str">
        <f>IF(COUNTIF(seznam!$A$2:$A$129,A28)=1,VLOOKUP(A28,seznam!$A$2:$C$129,2,FALSE),"------")</f>
        <v>Straková Adéla</v>
      </c>
      <c r="E28" t="str">
        <f>IF(COUNTIF(seznam!$A$2:$A$129,B28)=1,VLOOKUP(B28,seznam!$A$2:$C$1293,2,FALSE),"------")</f>
        <v>Brtníková Anežka</v>
      </c>
      <c r="F28" s="91" t="s">
        <v>85</v>
      </c>
      <c r="G28" s="91" t="s">
        <v>157</v>
      </c>
      <c r="H28" s="91" t="s">
        <v>23</v>
      </c>
      <c r="I28" s="91"/>
    </row>
    <row r="29" spans="1:9" x14ac:dyDescent="0.2">
      <c r="A29">
        <f>'4x1-16'!AJ155</f>
        <v>41</v>
      </c>
      <c r="B29">
        <f>'4x1-16'!AK155</f>
        <v>33</v>
      </c>
      <c r="C29" s="113" t="str">
        <f>IF(COUNTIF(seznam!$A$2:$A$129,A29)=1,VLOOKUP(A29,seznam!$A$2:$C$129,2,FALSE),"------")</f>
        <v>Spěvák Šimon</v>
      </c>
      <c r="E29" t="str">
        <f>IF(COUNTIF(seznam!$A$2:$A$129,B29)=1,VLOOKUP(B29,seznam!$A$2:$C$1293,2,FALSE),"------")</f>
        <v>Voráčová Kateřina</v>
      </c>
      <c r="F29" s="91" t="s">
        <v>85</v>
      </c>
      <c r="G29" s="91" t="s">
        <v>157</v>
      </c>
      <c r="H29" s="91" t="s">
        <v>24</v>
      </c>
      <c r="I29" s="91"/>
    </row>
    <row r="33" spans="1:9" x14ac:dyDescent="0.2">
      <c r="C33" t="s">
        <v>16</v>
      </c>
      <c r="E33" t="s">
        <v>17</v>
      </c>
      <c r="F33" s="33" t="s">
        <v>18</v>
      </c>
      <c r="G33" s="33" t="s">
        <v>19</v>
      </c>
      <c r="H33" s="33" t="s">
        <v>5</v>
      </c>
      <c r="I33" s="33" t="s">
        <v>20</v>
      </c>
    </row>
    <row r="34" spans="1:9" x14ac:dyDescent="0.2">
      <c r="A34">
        <f>'4x1-16'!AJ160</f>
        <v>34</v>
      </c>
      <c r="B34">
        <f>'4x1-16'!AK160</f>
        <v>57</v>
      </c>
      <c r="C34" s="113" t="str">
        <f>IF(COUNTIF(seznam!$A$2:$A$129,A34)=1,VLOOKUP(A34,seznam!$A$2:$C$129,2,FALSE),"------")</f>
        <v>Mitrič Erik</v>
      </c>
      <c r="E34" t="str">
        <f>IF(COUNTIF(seznam!$A$2:$A$129,B34)=1,VLOOKUP(B34,seznam!$A$2:$C$1293,2,FALSE),"------")</f>
        <v>Fillová Simona</v>
      </c>
      <c r="F34" s="91" t="s">
        <v>86</v>
      </c>
      <c r="G34" s="91" t="s">
        <v>157</v>
      </c>
      <c r="H34" s="91" t="s">
        <v>21</v>
      </c>
      <c r="I34" s="91"/>
    </row>
    <row r="35" spans="1:9" x14ac:dyDescent="0.2">
      <c r="A35">
        <f>'4x1-16'!AJ161</f>
        <v>46</v>
      </c>
      <c r="B35">
        <f>'4x1-16'!AK161</f>
        <v>36</v>
      </c>
      <c r="C35" s="113" t="str">
        <f>IF(COUNTIF(seznam!$A$2:$A$129,A35)=1,VLOOKUP(A35,seznam!$A$2:$C$129,2,FALSE),"------")</f>
        <v>Kurka Matěj</v>
      </c>
      <c r="E35" t="str">
        <f>IF(COUNTIF(seznam!$A$2:$A$129,B35)=1,VLOOKUP(B35,seznam!$A$2:$C$1293,2,FALSE),"------")</f>
        <v>Hanáčková Lucie</v>
      </c>
      <c r="F35" s="91" t="s">
        <v>86</v>
      </c>
      <c r="G35" s="91" t="s">
        <v>157</v>
      </c>
      <c r="H35" s="91" t="s">
        <v>22</v>
      </c>
      <c r="I35" s="91"/>
    </row>
    <row r="36" spans="1:9" x14ac:dyDescent="0.2">
      <c r="A36">
        <f>'4x1-16'!AJ162</f>
        <v>57</v>
      </c>
      <c r="B36">
        <f>'4x1-16'!AK162</f>
        <v>36</v>
      </c>
      <c r="C36" s="113" t="str">
        <f>IF(COUNTIF(seznam!$A$2:$A$129,A36)=1,VLOOKUP(A36,seznam!$A$2:$C$129,2,FALSE),"------")</f>
        <v>Fillová Simona</v>
      </c>
      <c r="E36" t="str">
        <f>IF(COUNTIF(seznam!$A$2:$A$129,B36)=1,VLOOKUP(B36,seznam!$A$2:$C$1293,2,FALSE),"------")</f>
        <v>Hanáčková Lucie</v>
      </c>
      <c r="F36" s="91" t="s">
        <v>86</v>
      </c>
      <c r="G36" s="91" t="s">
        <v>157</v>
      </c>
      <c r="H36" s="91" t="s">
        <v>13</v>
      </c>
      <c r="I36" s="91"/>
    </row>
    <row r="37" spans="1:9" x14ac:dyDescent="0.2">
      <c r="A37">
        <f>'4x1-16'!AJ163</f>
        <v>34</v>
      </c>
      <c r="B37">
        <f>'4x1-16'!AK163</f>
        <v>46</v>
      </c>
      <c r="C37" s="113" t="str">
        <f>IF(COUNTIF(seznam!$A$2:$A$129,A37)=1,VLOOKUP(A37,seznam!$A$2:$C$129,2,FALSE),"------")</f>
        <v>Mitrič Erik</v>
      </c>
      <c r="E37" t="str">
        <f>IF(COUNTIF(seznam!$A$2:$A$129,B37)=1,VLOOKUP(B37,seznam!$A$2:$C$1293,2,FALSE),"------")</f>
        <v>Kurka Matěj</v>
      </c>
      <c r="F37" s="91" t="s">
        <v>86</v>
      </c>
      <c r="G37" s="91" t="s">
        <v>157</v>
      </c>
      <c r="H37" s="91" t="s">
        <v>14</v>
      </c>
      <c r="I37" s="91"/>
    </row>
    <row r="38" spans="1:9" x14ac:dyDescent="0.2">
      <c r="A38">
        <f>'4x1-16'!AJ164</f>
        <v>46</v>
      </c>
      <c r="B38">
        <f>'4x1-16'!AK164</f>
        <v>57</v>
      </c>
      <c r="C38" s="113" t="str">
        <f>IF(COUNTIF(seznam!$A$2:$A$129,A38)=1,VLOOKUP(A38,seznam!$A$2:$C$129,2,FALSE),"------")</f>
        <v>Kurka Matěj</v>
      </c>
      <c r="E38" t="str">
        <f>IF(COUNTIF(seznam!$A$2:$A$129,B38)=1,VLOOKUP(B38,seznam!$A$2:$C$1293,2,FALSE),"------")</f>
        <v>Fillová Simona</v>
      </c>
      <c r="F38" s="91" t="s">
        <v>86</v>
      </c>
      <c r="G38" s="91" t="s">
        <v>157</v>
      </c>
      <c r="H38" s="91" t="s">
        <v>23</v>
      </c>
      <c r="I38" s="91"/>
    </row>
    <row r="39" spans="1:9" x14ac:dyDescent="0.2">
      <c r="A39">
        <f>'4x1-16'!AJ165</f>
        <v>36</v>
      </c>
      <c r="B39">
        <f>'4x1-16'!AK165</f>
        <v>34</v>
      </c>
      <c r="C39" s="113" t="str">
        <f>IF(COUNTIF(seznam!$A$2:$A$129,A39)=1,VLOOKUP(A39,seznam!$A$2:$C$129,2,FALSE),"------")</f>
        <v>Hanáčková Lucie</v>
      </c>
      <c r="E39" t="str">
        <f>IF(COUNTIF(seznam!$A$2:$A$129,B39)=1,VLOOKUP(B39,seznam!$A$2:$C$1293,2,FALSE),"------")</f>
        <v>Mitrič Erik</v>
      </c>
      <c r="F39" s="91" t="s">
        <v>86</v>
      </c>
      <c r="G39" s="91" t="s">
        <v>157</v>
      </c>
      <c r="H39" s="91" t="s">
        <v>24</v>
      </c>
      <c r="I39" s="91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83"/>
  <sheetViews>
    <sheetView workbookViewId="0">
      <selection activeCell="B6" sqref="B6:C6"/>
    </sheetView>
  </sheetViews>
  <sheetFormatPr defaultRowHeight="12.75" x14ac:dyDescent="0.2"/>
  <cols>
    <col min="1" max="6" width="13.7109375" customWidth="1"/>
    <col min="7" max="7" width="4.140625" customWidth="1"/>
    <col min="8" max="13" width="13.7109375" customWidth="1"/>
  </cols>
  <sheetData>
    <row r="1" spans="1:13" ht="36" customHeight="1" x14ac:dyDescent="0.2">
      <c r="A1" s="264" t="str">
        <f>'zápis A-D'!C1</f>
        <v>BTM U11 Lednice</v>
      </c>
      <c r="B1" s="265"/>
      <c r="C1" s="265"/>
      <c r="D1" s="265"/>
      <c r="E1" s="265"/>
      <c r="F1" s="266"/>
      <c r="H1" s="264" t="str">
        <f>'zápis A-D'!C1</f>
        <v>BTM U11 Lednice</v>
      </c>
      <c r="I1" s="265"/>
      <c r="J1" s="265"/>
      <c r="K1" s="265"/>
      <c r="L1" s="265"/>
      <c r="M1" s="266"/>
    </row>
    <row r="2" spans="1:13" ht="36" customHeight="1" thickBot="1" x14ac:dyDescent="0.25">
      <c r="A2" s="275" t="str">
        <f>CONCATENATE(" ",'zápis A-D'!F4," ")</f>
        <v xml:space="preserve"> Turnaj A - Skupina A </v>
      </c>
      <c r="B2" s="259"/>
      <c r="C2" s="260"/>
      <c r="D2" s="93" t="str">
        <f>CONCATENATE(" ",'zápis A-D'!G4)</f>
        <v xml:space="preserve"> 13.4.2024</v>
      </c>
      <c r="E2" s="94" t="str">
        <f>CONCATENATE("zápas č. ",'zápis A-D'!H4)</f>
        <v>zápas č. 1</v>
      </c>
      <c r="F2" s="95" t="str">
        <f>CONCATENATE("stůl č. ",'zápis A-D'!I4)</f>
        <v xml:space="preserve">stůl č. </v>
      </c>
      <c r="H2" s="275" t="str">
        <f>CONCATENATE(" ",'zápis A-D'!F7," ")</f>
        <v xml:space="preserve"> Turnaj A - Skupina A </v>
      </c>
      <c r="I2" s="259"/>
      <c r="J2" s="260"/>
      <c r="K2" s="93" t="str">
        <f>CONCATENATE(" ",'zápis A-D'!G7)</f>
        <v xml:space="preserve"> 13.4.2024</v>
      </c>
      <c r="L2" s="94" t="str">
        <f>CONCATENATE("zápas č. ",'zápis A-D'!H7)</f>
        <v>zápas č. 4</v>
      </c>
      <c r="M2" s="95" t="str">
        <f>CONCATENATE("stůl č. ",'zápis A-D'!I7)</f>
        <v xml:space="preserve">stůl č. </v>
      </c>
    </row>
    <row r="3" spans="1:13" ht="36" customHeight="1" thickBot="1" x14ac:dyDescent="0.25">
      <c r="A3" s="261" t="str">
        <f>CONCATENATE(IF(COUNTIF(seznam!$A$2:$A$129,'zápis A-D'!A4)=1,VLOOKUP('zápis A-D'!A4,seznam!$A$2:$C$129,2,FALSE),"------"),"   (",IF(COUNTIF(seznam!$A$2:$A$129,'zápis A-D'!A4)=1,VLOOKUP('zápis A-D'!A4,seznam!$A$2:$C$129,3,FALSE),"------"),")")</f>
        <v>Dvorský Vojtěch   (MS Brno)</v>
      </c>
      <c r="B3" s="262"/>
      <c r="C3" s="262"/>
      <c r="D3" s="261" t="str">
        <f>CONCATENATE(IF(COUNTIF(seznam!$A$2:$A$129,'zápis A-D'!B4)=1,VLOOKUP('zápis A-D'!B4,seznam!$A$2:$C$129,2,FALSE),"------"),"   (",IF(COUNTIF(seznam!$A$2:$A$129,'zápis A-D'!B4)=1,VLOOKUP('zápis A-D'!B4,seznam!$A$2:$C$129,3,FALSE),"------"),")")</f>
        <v>Peťura Patrik   (Jiskra Strážnice)</v>
      </c>
      <c r="E3" s="262"/>
      <c r="F3" s="263"/>
      <c r="H3" s="261" t="str">
        <f>CONCATENATE(IF(COUNTIF(seznam!$A$2:$A$129,'zápis A-D'!A7)=1,VLOOKUP('zápis A-D'!A7,seznam!$A$2:$C$129,2,FALSE),"------"),"   (",IF(COUNTIF(seznam!$A$2:$A$129,'zápis A-D'!A7)=1,VLOOKUP('zápis A-D'!A7,seznam!$A$2:$C$129,3,FALSE),"------"),")")</f>
        <v>Dvorský Vojtěch   (MS Brno)</v>
      </c>
      <c r="I3" s="262"/>
      <c r="J3" s="263"/>
      <c r="K3" s="261" t="str">
        <f>CONCATENATE(IF(COUNTIF(seznam!$A$2:$A$129,'zápis A-D'!B7)=1,VLOOKUP('zápis A-D'!B7,seznam!$A$2:$C$129,2,FALSE),"------"),"   (",IF(COUNTIF(seznam!$A$2:$A$129,'zápis A-D'!B7)=1,VLOOKUP('zápis A-D'!B7,seznam!$A$2:$C$129,3,FALSE),"------"),")")</f>
        <v>Přikryl Jan   (KST Blansko)</v>
      </c>
      <c r="L3" s="262"/>
      <c r="M3" s="263"/>
    </row>
    <row r="4" spans="1:13" ht="14.25" customHeight="1" x14ac:dyDescent="0.2">
      <c r="A4" s="96" t="s">
        <v>25</v>
      </c>
      <c r="B4" s="97" t="s">
        <v>26</v>
      </c>
      <c r="C4" s="97" t="s">
        <v>27</v>
      </c>
      <c r="D4" s="97" t="s">
        <v>28</v>
      </c>
      <c r="E4" s="97" t="s">
        <v>29</v>
      </c>
      <c r="F4" s="98" t="s">
        <v>30</v>
      </c>
      <c r="H4" s="96" t="s">
        <v>25</v>
      </c>
      <c r="I4" s="97" t="s">
        <v>26</v>
      </c>
      <c r="J4" s="97" t="s">
        <v>27</v>
      </c>
      <c r="K4" s="97" t="s">
        <v>28</v>
      </c>
      <c r="L4" s="97" t="s">
        <v>29</v>
      </c>
      <c r="M4" s="98" t="s">
        <v>30</v>
      </c>
    </row>
    <row r="5" spans="1:13" ht="36" customHeight="1" thickBot="1" x14ac:dyDescent="0.25">
      <c r="A5" s="99"/>
      <c r="B5" s="100"/>
      <c r="C5" s="100"/>
      <c r="D5" s="100"/>
      <c r="E5" s="100"/>
      <c r="F5" s="101"/>
      <c r="H5" s="99"/>
      <c r="I5" s="100"/>
      <c r="J5" s="100"/>
      <c r="K5" s="100"/>
      <c r="L5" s="100"/>
      <c r="M5" s="101"/>
    </row>
    <row r="6" spans="1:13" ht="36" customHeight="1" thickBot="1" x14ac:dyDescent="0.25">
      <c r="A6" s="148" t="s">
        <v>31</v>
      </c>
      <c r="B6" s="253" t="str">
        <f>'zápis A-D'!C5</f>
        <v>Přikryl Jan</v>
      </c>
      <c r="C6" s="254"/>
      <c r="D6" s="278" t="s">
        <v>32</v>
      </c>
      <c r="E6" s="219"/>
      <c r="F6" s="222"/>
      <c r="H6" s="148" t="s">
        <v>31</v>
      </c>
      <c r="I6" s="253" t="str">
        <f>'zápis A-D'!E4</f>
        <v>Peťura Patrik</v>
      </c>
      <c r="J6" s="254"/>
      <c r="K6" s="255" t="s">
        <v>32</v>
      </c>
      <c r="L6" s="256"/>
      <c r="M6" s="257"/>
    </row>
    <row r="7" spans="1:13" ht="20.100000000000001" customHeight="1" thickBot="1" x14ac:dyDescent="0.25"/>
    <row r="8" spans="1:13" ht="36" customHeight="1" x14ac:dyDescent="0.2">
      <c r="A8" s="264" t="str">
        <f>'zápis A-D'!C1</f>
        <v>BTM U11 Lednice</v>
      </c>
      <c r="B8" s="265"/>
      <c r="C8" s="265"/>
      <c r="D8" s="265"/>
      <c r="E8" s="265"/>
      <c r="F8" s="266"/>
      <c r="H8" s="264" t="str">
        <f>'zápis A-D'!C1</f>
        <v>BTM U11 Lednice</v>
      </c>
      <c r="I8" s="265"/>
      <c r="J8" s="265"/>
      <c r="K8" s="265"/>
      <c r="L8" s="265"/>
      <c r="M8" s="266"/>
    </row>
    <row r="9" spans="1:13" ht="36" customHeight="1" thickBot="1" x14ac:dyDescent="0.25">
      <c r="A9" s="275" t="str">
        <f>CONCATENATE(" ",'zápis A-D'!F5," ")</f>
        <v xml:space="preserve"> Turnaj A - Skupina A </v>
      </c>
      <c r="B9" s="259"/>
      <c r="C9" s="260"/>
      <c r="D9" s="93" t="str">
        <f>CONCATENATE(" ",'zápis A-D'!G5)</f>
        <v xml:space="preserve"> 13.4.2024</v>
      </c>
      <c r="E9" s="94" t="str">
        <f>CONCATENATE("zápas č. ",'zápis A-D'!H5)</f>
        <v>zápas č. 2</v>
      </c>
      <c r="F9" s="95" t="str">
        <f>CONCATENATE("stůl č. ",'zápis A-D'!I5)</f>
        <v xml:space="preserve">stůl č. </v>
      </c>
      <c r="H9" s="275" t="str">
        <f>CONCATENATE(" ",'zápis A-D'!F8," ")</f>
        <v xml:space="preserve"> Turnaj A - Skupina A </v>
      </c>
      <c r="I9" s="259"/>
      <c r="J9" s="260"/>
      <c r="K9" s="93" t="str">
        <f>CONCATENATE(" ",'zápis A-D'!G8)</f>
        <v xml:space="preserve"> 13.4.2024</v>
      </c>
      <c r="L9" s="94" t="str">
        <f>CONCATENATE("zápas č. ",'zápis A-D'!H8)</f>
        <v>zápas č. 5</v>
      </c>
      <c r="M9" s="95" t="str">
        <f>CONCATENATE("stůl č. ",'zápis A-D'!I8)</f>
        <v xml:space="preserve">stůl č. </v>
      </c>
    </row>
    <row r="10" spans="1:13" ht="36" customHeight="1" thickBot="1" x14ac:dyDescent="0.25">
      <c r="A10" s="261" t="str">
        <f>CONCATENATE(IF(COUNTIF(seznam!$A$2:$A$129,'zápis A-D'!A5)=1,VLOOKUP('zápis A-D'!A5,seznam!$A$2:$C$129,2,FALSE),"------"),"   (",IF(COUNTIF(seznam!$A$2:$A$129,'zápis A-D'!A5)=1,VLOOKUP('zápis A-D'!A5,seznam!$A$2:$C$129,3,FALSE),"------"),")")</f>
        <v>Přikryl Jan   (KST Blansko)</v>
      </c>
      <c r="B10" s="262"/>
      <c r="C10" s="263"/>
      <c r="D10" s="261" t="str">
        <f>CONCATENATE(IF(COUNTIF(seznam!$A$2:$A$129,'zápis A-D'!B5)=1,VLOOKUP('zápis A-D'!B5,seznam!$A$2:$C$129,2,FALSE),"------"),"   (",IF(COUNTIF(seznam!$A$2:$A$129,'zápis A-D'!B5)=1,VLOOKUP('zápis A-D'!B5,seznam!$A$2:$C$129,3,FALSE),"------"),")")</f>
        <v>Šlampová Tereza   (Sokol Vracov)</v>
      </c>
      <c r="E10" s="262"/>
      <c r="F10" s="263"/>
      <c r="H10" s="261" t="str">
        <f>CONCATENATE(IF(COUNTIF(seznam!$A$2:$A$129,'zápis A-D'!A8)=1,VLOOKUP('zápis A-D'!A8,seznam!$A$2:$C$129,2,FALSE),"------"),"   (",IF(COUNTIF(seznam!$A$2:$A$129,'zápis A-D'!A8)=1,VLOOKUP('zápis A-D'!A8,seznam!$A$2:$C$129,3,FALSE),"------"),")")</f>
        <v>Přikryl Jan   (KST Blansko)</v>
      </c>
      <c r="I10" s="262"/>
      <c r="J10" s="263"/>
      <c r="K10" s="261" t="str">
        <f>CONCATENATE(IF(COUNTIF(seznam!$A$2:$A$129,'zápis A-D'!B8)=1,VLOOKUP('zápis A-D'!B8,seznam!$A$2:$C$129,2,FALSE),"------"),"   (",IF(COUNTIF(seznam!$A$2:$A$129,'zápis A-D'!B8)=1,VLOOKUP('zápis A-D'!B8,seznam!$A$2:$C$129,3,FALSE),"------"),")")</f>
        <v>Peťura Patrik   (Jiskra Strážnice)</v>
      </c>
      <c r="L10" s="262"/>
      <c r="M10" s="263"/>
    </row>
    <row r="11" spans="1:13" ht="14.25" customHeight="1" x14ac:dyDescent="0.2">
      <c r="A11" s="96" t="s">
        <v>25</v>
      </c>
      <c r="B11" s="97" t="s">
        <v>26</v>
      </c>
      <c r="C11" s="97" t="s">
        <v>27</v>
      </c>
      <c r="D11" s="97" t="s">
        <v>28</v>
      </c>
      <c r="E11" s="97" t="s">
        <v>29</v>
      </c>
      <c r="F11" s="98" t="s">
        <v>30</v>
      </c>
      <c r="H11" s="96" t="s">
        <v>25</v>
      </c>
      <c r="I11" s="97" t="s">
        <v>26</v>
      </c>
      <c r="J11" s="97" t="s">
        <v>27</v>
      </c>
      <c r="K11" s="97" t="s">
        <v>28</v>
      </c>
      <c r="L11" s="97" t="s">
        <v>29</v>
      </c>
      <c r="M11" s="98" t="s">
        <v>30</v>
      </c>
    </row>
    <row r="12" spans="1:13" ht="36" customHeight="1" thickBot="1" x14ac:dyDescent="0.25">
      <c r="A12" s="99"/>
      <c r="B12" s="100"/>
      <c r="C12" s="100"/>
      <c r="D12" s="100"/>
      <c r="E12" s="100"/>
      <c r="F12" s="101"/>
      <c r="H12" s="99"/>
      <c r="I12" s="100"/>
      <c r="J12" s="100"/>
      <c r="K12" s="100"/>
      <c r="L12" s="100"/>
      <c r="M12" s="101"/>
    </row>
    <row r="13" spans="1:13" ht="36" customHeight="1" thickBot="1" x14ac:dyDescent="0.25">
      <c r="A13" s="148" t="s">
        <v>31</v>
      </c>
      <c r="B13" s="253" t="str">
        <f>'zápis A-D'!E4</f>
        <v>Peťura Patrik</v>
      </c>
      <c r="C13" s="254"/>
      <c r="D13" s="255" t="s">
        <v>32</v>
      </c>
      <c r="E13" s="256"/>
      <c r="F13" s="257"/>
      <c r="H13" s="148" t="s">
        <v>31</v>
      </c>
      <c r="I13" s="253" t="str">
        <f>'zápis A-D'!E5</f>
        <v>Šlampová Tereza</v>
      </c>
      <c r="J13" s="254"/>
      <c r="K13" s="255" t="s">
        <v>32</v>
      </c>
      <c r="L13" s="256"/>
      <c r="M13" s="257"/>
    </row>
    <row r="14" spans="1:13" ht="20.100000000000001" customHeight="1" thickBot="1" x14ac:dyDescent="0.25">
      <c r="C14" s="34"/>
    </row>
    <row r="15" spans="1:13" ht="36" customHeight="1" x14ac:dyDescent="0.2">
      <c r="A15" s="264" t="str">
        <f>'zápis A-D'!C1</f>
        <v>BTM U11 Lednice</v>
      </c>
      <c r="B15" s="276"/>
      <c r="C15" s="276"/>
      <c r="D15" s="276"/>
      <c r="E15" s="276"/>
      <c r="F15" s="277"/>
      <c r="H15" s="264" t="str">
        <f>'zápis A-D'!C1</f>
        <v>BTM U11 Lednice</v>
      </c>
      <c r="I15" s="265"/>
      <c r="J15" s="265"/>
      <c r="K15" s="265"/>
      <c r="L15" s="265"/>
      <c r="M15" s="266"/>
    </row>
    <row r="16" spans="1:13" ht="36" customHeight="1" thickBot="1" x14ac:dyDescent="0.25">
      <c r="A16" s="275" t="str">
        <f>CONCATENATE(" ",'zápis A-D'!F6," ")</f>
        <v xml:space="preserve"> Turnaj A - Skupina A </v>
      </c>
      <c r="B16" s="259"/>
      <c r="C16" s="260"/>
      <c r="D16" s="93" t="str">
        <f>CONCATENATE(" ",'zápis A-D'!G6)</f>
        <v xml:space="preserve"> 13.4.2024</v>
      </c>
      <c r="E16" s="94" t="str">
        <f>CONCATENATE("zápas č. ",'zápis A-D'!H6)</f>
        <v>zápas č. 3</v>
      </c>
      <c r="F16" s="95" t="str">
        <f>CONCATENATE("stůl č. ",'zápis A-D'!I6)</f>
        <v xml:space="preserve">stůl č. </v>
      </c>
      <c r="H16" s="275" t="str">
        <f>CONCATENATE(" ",'zápis A-D'!F9," ")</f>
        <v xml:space="preserve"> Turnaj A - Skupina A </v>
      </c>
      <c r="I16" s="259"/>
      <c r="J16" s="260"/>
      <c r="K16" s="93" t="str">
        <f>CONCATENATE(" ",'zápis A-D'!G9)</f>
        <v xml:space="preserve"> 13.4.2024</v>
      </c>
      <c r="L16" s="94" t="str">
        <f>CONCATENATE("zápasč. ",'zápis A-D'!H9)</f>
        <v>zápasč. 6</v>
      </c>
      <c r="M16" s="95" t="str">
        <f>CONCATENATE("stůl č. ",'zápis A-D'!I9)</f>
        <v xml:space="preserve">stůl č. </v>
      </c>
    </row>
    <row r="17" spans="1:13" ht="36" customHeight="1" thickBot="1" x14ac:dyDescent="0.25">
      <c r="A17" s="261" t="str">
        <f>CONCATENATE(IF(COUNTIF(seznam!$A$2:$A$129,'zápis A-D'!A6)=1,VLOOKUP('zápis A-D'!A6,seznam!$A$2:$C$129,2,FALSE),"------"),"   (",IF(COUNTIF(seznam!$A$2:$A$129,'zápis A-D'!A6)=1,VLOOKUP('zápis A-D'!A6,seznam!$A$2:$C$129,3,FALSE),"------"),")")</f>
        <v>Peťura Patrik   (Jiskra Strážnice)</v>
      </c>
      <c r="B17" s="262"/>
      <c r="C17" s="263"/>
      <c r="D17" s="261" t="str">
        <f>CONCATENATE(IF(COUNTIF(seznam!$A$2:$A$129,'zápis A-D'!B6)=1,VLOOKUP('zápis A-D'!B6,seznam!$A$2:$C$129,2,FALSE),"------"),"   (",IF(COUNTIF(seznam!$A$2:$A$129,'zápis A-D'!B6)=1,VLOOKUP('zápis A-D'!B6,seznam!$A$2:$C$129,3,FALSE),"------"),")")</f>
        <v>Šlampová Tereza   (Sokol Vracov)</v>
      </c>
      <c r="E17" s="262"/>
      <c r="F17" s="263"/>
      <c r="H17" s="261" t="str">
        <f>CONCATENATE(IF(COUNTIF(seznam!$A$2:$A$129,'zápis A-D'!A9)=1,VLOOKUP('zápis A-D'!A9,seznam!$A$2:$C$129,2,FALSE),"------"),"   (",IF(COUNTIF(seznam!$A$2:$A$129,'zápis A-D'!A9)=1,VLOOKUP('zápis A-D'!A9,seznam!$A$2:$C$129,3,FALSE),"------"),")")</f>
        <v>Šlampová Tereza   (Sokol Vracov)</v>
      </c>
      <c r="I17" s="262"/>
      <c r="J17" s="263"/>
      <c r="K17" s="261" t="str">
        <f>CONCATENATE(IF(COUNTIF(seznam!$A$2:$A$129,'zápis A-D'!B9)=1,VLOOKUP('zápis A-D'!B9,seznam!$A$2:$C$129,2,FALSE),"------"),"   (",IF(COUNTIF(seznam!$A$2:$A$129,'zápis A-D'!B9)=1,VLOOKUP('zápis A-D'!B9,seznam!$A$2:$C$129,3,FALSE),"------"),")")</f>
        <v>Dvorský Vojtěch   (MS Brno)</v>
      </c>
      <c r="L17" s="262"/>
      <c r="M17" s="263"/>
    </row>
    <row r="18" spans="1:13" ht="14.25" customHeight="1" x14ac:dyDescent="0.2">
      <c r="A18" s="96" t="s">
        <v>25</v>
      </c>
      <c r="B18" s="97" t="s">
        <v>26</v>
      </c>
      <c r="C18" s="97" t="s">
        <v>27</v>
      </c>
      <c r="D18" s="97" t="s">
        <v>28</v>
      </c>
      <c r="E18" s="97" t="s">
        <v>29</v>
      </c>
      <c r="F18" s="98" t="s">
        <v>30</v>
      </c>
      <c r="H18" s="96" t="s">
        <v>25</v>
      </c>
      <c r="I18" s="97" t="s">
        <v>26</v>
      </c>
      <c r="J18" s="97" t="s">
        <v>27</v>
      </c>
      <c r="K18" s="97" t="s">
        <v>28</v>
      </c>
      <c r="L18" s="97" t="s">
        <v>29</v>
      </c>
      <c r="M18" s="98" t="s">
        <v>30</v>
      </c>
    </row>
    <row r="19" spans="1:13" ht="36" customHeight="1" thickBot="1" x14ac:dyDescent="0.25">
      <c r="A19" s="99"/>
      <c r="B19" s="100"/>
      <c r="C19" s="100"/>
      <c r="D19" s="100"/>
      <c r="E19" s="100"/>
      <c r="F19" s="101"/>
      <c r="H19" s="99"/>
      <c r="I19" s="100"/>
      <c r="J19" s="100"/>
      <c r="K19" s="100"/>
      <c r="L19" s="100"/>
      <c r="M19" s="101"/>
    </row>
    <row r="20" spans="1:13" ht="36" customHeight="1" thickBot="1" x14ac:dyDescent="0.25">
      <c r="A20" s="148" t="s">
        <v>31</v>
      </c>
      <c r="B20" s="253" t="str">
        <f>'zápis A-D'!C4</f>
        <v>Dvorský Vojtěch</v>
      </c>
      <c r="C20" s="254"/>
      <c r="D20" s="255" t="s">
        <v>32</v>
      </c>
      <c r="E20" s="256"/>
      <c r="F20" s="257"/>
      <c r="H20" s="148" t="s">
        <v>31</v>
      </c>
      <c r="I20" s="253" t="str">
        <f>'zápis A-D'!C5</f>
        <v>Přikryl Jan</v>
      </c>
      <c r="J20" s="254"/>
      <c r="K20" s="255" t="s">
        <v>32</v>
      </c>
      <c r="L20" s="256"/>
      <c r="M20" s="257"/>
    </row>
    <row r="21" spans="1:13" ht="42" customHeight="1" thickBot="1" x14ac:dyDescent="0.25"/>
    <row r="22" spans="1:13" ht="36" customHeight="1" x14ac:dyDescent="0.2">
      <c r="A22" s="270" t="str">
        <f>'zápis A-D'!C1</f>
        <v>BTM U11 Lednice</v>
      </c>
      <c r="B22" s="271"/>
      <c r="C22" s="271"/>
      <c r="D22" s="271"/>
      <c r="E22" s="271"/>
      <c r="F22" s="272"/>
      <c r="H22" s="264" t="str">
        <f>'zápis A-D'!C1</f>
        <v>BTM U11 Lednice</v>
      </c>
      <c r="I22" s="265"/>
      <c r="J22" s="265"/>
      <c r="K22" s="265"/>
      <c r="L22" s="265"/>
      <c r="M22" s="266"/>
    </row>
    <row r="23" spans="1:13" ht="36" customHeight="1" thickBot="1" x14ac:dyDescent="0.25">
      <c r="A23" s="258" t="str">
        <f>'zápis A-D'!F14</f>
        <v>Turnaj A - skupina B</v>
      </c>
      <c r="B23" s="259"/>
      <c r="C23" s="260"/>
      <c r="D23" s="149" t="str">
        <f>'zápis A-D'!G14</f>
        <v>13.4.2024</v>
      </c>
      <c r="E23" s="94" t="str">
        <f>CONCATENATE("zápas č. ",'zápis A-D'!H14)</f>
        <v>zápas č. 1</v>
      </c>
      <c r="F23" s="95" t="str">
        <f>CONCATENATE("stůl č. ",'zápis A-D'!I14)</f>
        <v xml:space="preserve">stůl č. </v>
      </c>
      <c r="H23" s="267" t="str">
        <f>'zápis A-D'!F17</f>
        <v>Turnaj A - skupina B</v>
      </c>
      <c r="I23" s="273"/>
      <c r="J23" s="274"/>
      <c r="K23" s="149" t="str">
        <f>'zápis A-D'!G17</f>
        <v>13.4.2024</v>
      </c>
      <c r="L23" s="94" t="str">
        <f>CONCATENATE("zápas č. ",'zápis A-D'!H17)</f>
        <v>zápas č. 4</v>
      </c>
      <c r="M23" s="95" t="str">
        <f>CONCATENATE("stůl č. ",'zápis A-D'!I17)</f>
        <v xml:space="preserve">stůl č. </v>
      </c>
    </row>
    <row r="24" spans="1:13" ht="36" customHeight="1" thickBot="1" x14ac:dyDescent="0.25">
      <c r="A24" s="261" t="str">
        <f>CONCATENATE(IF(COUNTIF(seznam!$A$2:$A$129,'zápis A-D'!A14)=1,VLOOKUP('zápis A-D'!A14,seznam!$A$2:$C$129,2,FALSE),"------"),"   (",IF(COUNTIF(seznam!$A$2:$A$129,'zápis A-D'!A14)=1,VLOOKUP('zápis A-D'!A14,seznam!$A$2:$C$129,3,FALSE),"------"),")")</f>
        <v>Cupáková Bára   (KST FOSFA LVA)</v>
      </c>
      <c r="B24" s="262"/>
      <c r="C24" s="262"/>
      <c r="D24" s="261" t="str">
        <f>CONCATENATE(IF(COUNTIF(seznam!$A$2:$A$129,'zápis A-D'!B14)=1,VLOOKUP('zápis A-D'!B14,seznam!$A$2:$C$129,2,FALSE),"------"),"   (",IF(COUNTIF(seznam!$A$2:$A$129,'zápis A-D'!B14)=1,VLOOKUP('zápis A-D'!B14,seznam!$A$2:$C$129,3,FALSE),"------"),")")</f>
        <v>Kozel Ondřej   (Velká Bíteš)</v>
      </c>
      <c r="E24" s="262"/>
      <c r="F24" s="263"/>
      <c r="H24" s="261" t="str">
        <f>CONCATENATE(IF(COUNTIF(seznam!$A$2:$A$129,'zápis A-D'!A17)=1,VLOOKUP('zápis A-D'!A17,seznam!$A$2:$C$129,2,FALSE),"------"),"   (",IF(COUNTIF(seznam!$A$2:$A$129,'zápis A-D'!A17)=1,VLOOKUP('zápis A-D'!A17,seznam!$A$2:$C$129,3,FALSE),"------"),")")</f>
        <v>Cupáková Bára   (KST FOSFA LVA)</v>
      </c>
      <c r="I24" s="262"/>
      <c r="J24" s="263"/>
      <c r="K24" s="261" t="str">
        <f>CONCATENATE(IF(COUNTIF(seznam!$A$2:$A$129,'zápis A-D'!B17)=1,VLOOKUP('zápis A-D'!B17,seznam!$A$2:$C$129,2,FALSE),"------"),"   (",IF(COUNTIF(seznam!$A$2:$A$129,'zápis A-D'!B17)=1,VLOOKUP('zápis A-D'!B17,seznam!$A$2:$C$129,3,FALSE),"------"),")")</f>
        <v>Černý Ondřej   (KST Blansko)</v>
      </c>
      <c r="L24" s="262"/>
      <c r="M24" s="263"/>
    </row>
    <row r="25" spans="1:13" ht="14.25" customHeight="1" x14ac:dyDescent="0.2">
      <c r="A25" s="96" t="s">
        <v>25</v>
      </c>
      <c r="B25" s="97" t="s">
        <v>26</v>
      </c>
      <c r="C25" s="97" t="s">
        <v>27</v>
      </c>
      <c r="D25" s="97" t="s">
        <v>28</v>
      </c>
      <c r="E25" s="97" t="s">
        <v>29</v>
      </c>
      <c r="F25" s="98" t="s">
        <v>30</v>
      </c>
      <c r="H25" s="96" t="s">
        <v>25</v>
      </c>
      <c r="I25" s="97" t="s">
        <v>26</v>
      </c>
      <c r="J25" s="97" t="s">
        <v>27</v>
      </c>
      <c r="K25" s="97" t="s">
        <v>28</v>
      </c>
      <c r="L25" s="97" t="s">
        <v>29</v>
      </c>
      <c r="M25" s="98" t="s">
        <v>30</v>
      </c>
    </row>
    <row r="26" spans="1:13" ht="36" customHeight="1" thickBot="1" x14ac:dyDescent="0.25">
      <c r="A26" s="99"/>
      <c r="B26" s="100"/>
      <c r="C26" s="100"/>
      <c r="D26" s="100"/>
      <c r="E26" s="100"/>
      <c r="F26" s="101"/>
      <c r="H26" s="99"/>
      <c r="I26" s="100"/>
      <c r="J26" s="100"/>
      <c r="K26" s="100"/>
      <c r="L26" s="100"/>
      <c r="M26" s="101"/>
    </row>
    <row r="27" spans="1:13" ht="36" customHeight="1" thickBot="1" x14ac:dyDescent="0.25">
      <c r="A27" s="148" t="s">
        <v>31</v>
      </c>
      <c r="B27" s="253" t="str">
        <f>'zápis A-D'!C15</f>
        <v>Černý Ondřej</v>
      </c>
      <c r="C27" s="254"/>
      <c r="D27" s="255" t="s">
        <v>32</v>
      </c>
      <c r="E27" s="256"/>
      <c r="F27" s="257"/>
      <c r="H27" s="148" t="s">
        <v>31</v>
      </c>
      <c r="I27" s="253" t="str">
        <f>'zápis A-D'!E14</f>
        <v>Kozel Ondřej</v>
      </c>
      <c r="J27" s="254"/>
      <c r="K27" s="255" t="s">
        <v>32</v>
      </c>
      <c r="L27" s="256"/>
      <c r="M27" s="257"/>
    </row>
    <row r="28" spans="1:13" ht="19.5" customHeight="1" thickBot="1" x14ac:dyDescent="0.25"/>
    <row r="29" spans="1:13" ht="36" customHeight="1" x14ac:dyDescent="0.2">
      <c r="A29" s="264" t="str">
        <f>'zápis A-D'!C1</f>
        <v>BTM U11 Lednice</v>
      </c>
      <c r="B29" s="265"/>
      <c r="C29" s="265"/>
      <c r="D29" s="265"/>
      <c r="E29" s="265"/>
      <c r="F29" s="266"/>
      <c r="H29" s="264" t="str">
        <f>'zápis A-D'!C1</f>
        <v>BTM U11 Lednice</v>
      </c>
      <c r="I29" s="265"/>
      <c r="J29" s="265"/>
      <c r="K29" s="265"/>
      <c r="L29" s="265"/>
      <c r="M29" s="266"/>
    </row>
    <row r="30" spans="1:13" ht="36" customHeight="1" thickBot="1" x14ac:dyDescent="0.25">
      <c r="A30" s="258" t="str">
        <f>'zápis A-D'!F15</f>
        <v>Turnaj A - skupina B</v>
      </c>
      <c r="B30" s="259"/>
      <c r="C30" s="260"/>
      <c r="D30" s="149" t="str">
        <f>'zápis A-D'!G15</f>
        <v>13.4.2024</v>
      </c>
      <c r="E30" s="94" t="str">
        <f>CONCATENATE("zápas č. ",'zápis A-D'!H15)</f>
        <v>zápas č. 2</v>
      </c>
      <c r="F30" s="95" t="str">
        <f>CONCATENATE("stůl č. ",'zápis A-D'!I15)</f>
        <v xml:space="preserve">stůl č. </v>
      </c>
      <c r="H30" s="258" t="str">
        <f>'zápis A-D'!F18</f>
        <v>Turnaj A - skupina B</v>
      </c>
      <c r="I30" s="259"/>
      <c r="J30" s="260"/>
      <c r="K30" s="149" t="str">
        <f>'zápis A-D'!G18</f>
        <v>13.4.2024</v>
      </c>
      <c r="L30" s="94" t="str">
        <f>CONCATENATE("zápas č. ",'zápis A-D'!H18)</f>
        <v>zápas č. 5</v>
      </c>
      <c r="M30" s="95" t="str">
        <f>CONCATENATE("stůl č. ",'zápis A-D'!I18)</f>
        <v xml:space="preserve">stůl č. </v>
      </c>
    </row>
    <row r="31" spans="1:13" ht="36" customHeight="1" thickBot="1" x14ac:dyDescent="0.25">
      <c r="A31" s="261" t="str">
        <f>CONCATENATE(IF(COUNTIF(seznam!$A$2:$A$129,'zápis A-D'!A15)=1,VLOOKUP('zápis A-D'!A15,seznam!$A$2:$C$129,2,FALSE),"------"),"   (",IF(COUNTIF(seznam!$A$2:$A$129,'zápis A-D'!A15)=1,VLOOKUP('zápis A-D'!A15,seznam!$A$2:$C$129,3,FALSE),"------"),")")</f>
        <v>Černý Ondřej   (KST Blansko)</v>
      </c>
      <c r="B31" s="262"/>
      <c r="C31" s="263"/>
      <c r="D31" s="261" t="str">
        <f>CONCATENATE(IF(COUNTIF(seznam!$A$2:$A$129,'zápis A-D'!B15)=1,VLOOKUP('zápis A-D'!B15,seznam!$A$2:$C$129,2,FALSE),"------"),"   (",IF(COUNTIF(seznam!$A$2:$A$129,'zápis A-D'!B15)=1,VLOOKUP('zápis A-D'!B15,seznam!$A$2:$C$129,3,FALSE),"------"),")")</f>
        <v>Stehlík Jan   (Sokol Znojmo-Orel Únanov)</v>
      </c>
      <c r="E31" s="262"/>
      <c r="F31" s="263"/>
      <c r="H31" s="261" t="str">
        <f>CONCATENATE(IF(COUNTIF(seznam!$A$2:$A$129,'zápis A-D'!A18)=1,VLOOKUP('zápis A-D'!A18,seznam!$A$2:$C$129,2,FALSE),"------"),"   (",IF(COUNTIF(seznam!$A$2:$A$129,'zápis A-D'!A18)=1,VLOOKUP('zápis A-D'!A18,seznam!$A$2:$C$129,3,FALSE),"------"),")")</f>
        <v>Černý Ondřej   (KST Blansko)</v>
      </c>
      <c r="I31" s="262"/>
      <c r="J31" s="263"/>
      <c r="K31" s="261" t="str">
        <f>CONCATENATE(IF(COUNTIF(seznam!$A$2:$A$129,'zápis A-D'!B18)=1,VLOOKUP('zápis A-D'!B18,seznam!$A$2:$C$129,2,FALSE),"------"),"   (",IF(COUNTIF(seznam!$A$2:$A$129,'zápis A-D'!B18)=1,VLOOKUP('zápis A-D'!B18,seznam!$A$2:$C$129,3,FALSE),"------"),")")</f>
        <v>Kozel Ondřej   (Velká Bíteš)</v>
      </c>
      <c r="L31" s="262"/>
      <c r="M31" s="263"/>
    </row>
    <row r="32" spans="1:13" ht="14.25" customHeight="1" x14ac:dyDescent="0.2">
      <c r="A32" s="96" t="s">
        <v>25</v>
      </c>
      <c r="B32" s="97" t="s">
        <v>26</v>
      </c>
      <c r="C32" s="97" t="s">
        <v>27</v>
      </c>
      <c r="D32" s="97" t="s">
        <v>28</v>
      </c>
      <c r="E32" s="97" t="s">
        <v>29</v>
      </c>
      <c r="F32" s="98" t="s">
        <v>30</v>
      </c>
      <c r="H32" s="96" t="s">
        <v>25</v>
      </c>
      <c r="I32" s="97" t="s">
        <v>26</v>
      </c>
      <c r="J32" s="97" t="s">
        <v>27</v>
      </c>
      <c r="K32" s="97" t="s">
        <v>28</v>
      </c>
      <c r="L32" s="97" t="s">
        <v>29</v>
      </c>
      <c r="M32" s="98" t="s">
        <v>30</v>
      </c>
    </row>
    <row r="33" spans="1:13" ht="36" customHeight="1" thickBot="1" x14ac:dyDescent="0.25">
      <c r="A33" s="99"/>
      <c r="B33" s="100"/>
      <c r="C33" s="100"/>
      <c r="D33" s="100"/>
      <c r="E33" s="100"/>
      <c r="F33" s="101"/>
      <c r="H33" s="99"/>
      <c r="I33" s="100"/>
      <c r="J33" s="100"/>
      <c r="K33" s="100"/>
      <c r="L33" s="100"/>
      <c r="M33" s="101"/>
    </row>
    <row r="34" spans="1:13" ht="36" customHeight="1" thickBot="1" x14ac:dyDescent="0.25">
      <c r="A34" s="148" t="s">
        <v>31</v>
      </c>
      <c r="B34" s="253" t="str">
        <f>'zápis A-D'!E14</f>
        <v>Kozel Ondřej</v>
      </c>
      <c r="C34" s="254"/>
      <c r="D34" s="255" t="s">
        <v>32</v>
      </c>
      <c r="E34" s="256"/>
      <c r="F34" s="257"/>
      <c r="H34" s="148" t="s">
        <v>31</v>
      </c>
      <c r="I34" s="253" t="str">
        <f>'zápis A-D'!E15</f>
        <v>Stehlík Jan</v>
      </c>
      <c r="J34" s="254"/>
      <c r="K34" s="255" t="s">
        <v>32</v>
      </c>
      <c r="L34" s="256"/>
      <c r="M34" s="257"/>
    </row>
    <row r="35" spans="1:13" ht="19.5" customHeight="1" thickBot="1" x14ac:dyDescent="0.25"/>
    <row r="36" spans="1:13" ht="36" customHeight="1" x14ac:dyDescent="0.2">
      <c r="A36" s="264" t="str">
        <f>'zápis A-D'!C1</f>
        <v>BTM U11 Lednice</v>
      </c>
      <c r="B36" s="265"/>
      <c r="C36" s="265"/>
      <c r="D36" s="265"/>
      <c r="E36" s="265"/>
      <c r="F36" s="266"/>
      <c r="H36" s="264" t="str">
        <f>'zápis A-D'!C1</f>
        <v>BTM U11 Lednice</v>
      </c>
      <c r="I36" s="265"/>
      <c r="J36" s="265"/>
      <c r="K36" s="265"/>
      <c r="L36" s="265"/>
      <c r="M36" s="266"/>
    </row>
    <row r="37" spans="1:13" ht="36" customHeight="1" thickBot="1" x14ac:dyDescent="0.25">
      <c r="A37" s="258" t="str">
        <f>'zápis A-D'!F16</f>
        <v>Turnaj A - skupina B</v>
      </c>
      <c r="B37" s="259"/>
      <c r="C37" s="260"/>
      <c r="D37" s="149" t="str">
        <f>'zápis A-D'!G16</f>
        <v>13.4.2024</v>
      </c>
      <c r="E37" s="94" t="str">
        <f>CONCATENATE("zápas č. ",'zápis A-D'!H16)</f>
        <v>zápas č. 3</v>
      </c>
      <c r="F37" s="95" t="str">
        <f>CONCATENATE("stůl č. ",'zápis A-D'!I16)</f>
        <v xml:space="preserve">stůl č. </v>
      </c>
      <c r="H37" s="258" t="str">
        <f>'zápis A-D'!F19</f>
        <v>Turnaj A - skupina B</v>
      </c>
      <c r="I37" s="259"/>
      <c r="J37" s="260"/>
      <c r="K37" s="149" t="str">
        <f>'zápis A-D'!G19</f>
        <v>13.4.2024</v>
      </c>
      <c r="L37" s="94" t="str">
        <f>CONCATENATE("zápas č. ",'zápis A-D'!H19)</f>
        <v>zápas č. 6</v>
      </c>
      <c r="M37" s="95" t="str">
        <f>CONCATENATE("stůl č. ",'zápis A-D'!I19)</f>
        <v xml:space="preserve">stůl č. </v>
      </c>
    </row>
    <row r="38" spans="1:13" ht="36" customHeight="1" thickBot="1" x14ac:dyDescent="0.25">
      <c r="A38" s="261" t="str">
        <f>CONCATENATE(IF(COUNTIF(seznam!$A$2:$A$129,'zápis A-D'!A16)=1,VLOOKUP('zápis A-D'!A16,seznam!$A$2:$C$129,2,FALSE),"------"),"   (",IF(COUNTIF(seznam!$A$2:$A$129,'zápis A-D'!A16)=1,VLOOKUP('zápis A-D'!A16,seznam!$A$2:$C$129,3,FALSE),"------"),")")</f>
        <v>Kozel Ondřej   (Velká Bíteš)</v>
      </c>
      <c r="B38" s="262"/>
      <c r="C38" s="263"/>
      <c r="D38" s="261" t="str">
        <f>CONCATENATE(IF(COUNTIF(seznam!$A$2:$A$129,'zápis A-D'!B16)=1,VLOOKUP('zápis A-D'!B16,seznam!$A$2:$C$129,2,FALSE),"------"),"   (",IF(COUNTIF(seznam!$A$2:$A$129,'zápis A-D'!B16)=1,VLOOKUP('zápis A-D'!B16,seznam!$A$2:$C$129,3,FALSE),"------"),")")</f>
        <v>Stehlík Jan   (Sokol Znojmo-Orel Únanov)</v>
      </c>
      <c r="E38" s="262"/>
      <c r="F38" s="263"/>
      <c r="H38" s="261" t="str">
        <f>CONCATENATE(IF(COUNTIF(seznam!$A$2:$A$129,'zápis A-D'!A19)=1,VLOOKUP('zápis A-D'!A19,seznam!$A$2:$C$129,2,FALSE),"------"),"   (",IF(COUNTIF(seznam!$A$2:$A$129,'zápis A-D'!A19)=1,VLOOKUP('zápis A-D'!A19,seznam!$A$2:$C$129,3,FALSE),"------"),")")</f>
        <v>Stehlík Jan   (Sokol Znojmo-Orel Únanov)</v>
      </c>
      <c r="I38" s="262"/>
      <c r="J38" s="263"/>
      <c r="K38" s="261" t="str">
        <f>CONCATENATE(IF(COUNTIF(seznam!$A$2:$A$129,'zápis A-D'!B19)=1,VLOOKUP('zápis A-D'!B19,seznam!$A$2:$C$129,2,FALSE),"------"),"   (",IF(COUNTIF(seznam!$A$2:$A$129,'zápis A-D'!B19)=1,VLOOKUP('zápis A-D'!B19,seznam!$A$2:$C$129,3,FALSE),"------"),")")</f>
        <v>Cupáková Bára   (KST FOSFA LVA)</v>
      </c>
      <c r="L38" s="262"/>
      <c r="M38" s="263"/>
    </row>
    <row r="39" spans="1:13" ht="14.25" customHeight="1" x14ac:dyDescent="0.2">
      <c r="A39" s="96" t="s">
        <v>25</v>
      </c>
      <c r="B39" s="97" t="s">
        <v>26</v>
      </c>
      <c r="C39" s="97" t="s">
        <v>27</v>
      </c>
      <c r="D39" s="97" t="s">
        <v>28</v>
      </c>
      <c r="E39" s="97" t="s">
        <v>29</v>
      </c>
      <c r="F39" s="98" t="s">
        <v>30</v>
      </c>
      <c r="H39" s="96" t="s">
        <v>25</v>
      </c>
      <c r="I39" s="97" t="s">
        <v>26</v>
      </c>
      <c r="J39" s="97" t="s">
        <v>27</v>
      </c>
      <c r="K39" s="97" t="s">
        <v>28</v>
      </c>
      <c r="L39" s="97" t="s">
        <v>29</v>
      </c>
      <c r="M39" s="98" t="s">
        <v>30</v>
      </c>
    </row>
    <row r="40" spans="1:13" ht="36" customHeight="1" thickBot="1" x14ac:dyDescent="0.25">
      <c r="A40" s="99"/>
      <c r="B40" s="100"/>
      <c r="C40" s="100"/>
      <c r="D40" s="100"/>
      <c r="E40" s="100"/>
      <c r="F40" s="101"/>
      <c r="H40" s="99"/>
      <c r="I40" s="100"/>
      <c r="J40" s="100"/>
      <c r="K40" s="100"/>
      <c r="L40" s="100"/>
      <c r="M40" s="101"/>
    </row>
    <row r="41" spans="1:13" ht="36" customHeight="1" thickBot="1" x14ac:dyDescent="0.25">
      <c r="A41" s="148" t="s">
        <v>31</v>
      </c>
      <c r="B41" s="253" t="str">
        <f>'zápis A-D'!C14</f>
        <v>Cupáková Bára</v>
      </c>
      <c r="C41" s="254"/>
      <c r="D41" s="255" t="s">
        <v>32</v>
      </c>
      <c r="E41" s="256"/>
      <c r="F41" s="257"/>
      <c r="H41" s="148" t="s">
        <v>31</v>
      </c>
      <c r="I41" s="253" t="str">
        <f>'zápis A-D'!C15</f>
        <v>Černý Ondřej</v>
      </c>
      <c r="J41" s="254"/>
      <c r="K41" s="255" t="s">
        <v>32</v>
      </c>
      <c r="L41" s="256"/>
      <c r="M41" s="257"/>
    </row>
    <row r="42" spans="1:13" ht="42" customHeight="1" thickBot="1" x14ac:dyDescent="0.25"/>
    <row r="43" spans="1:13" ht="36" customHeight="1" x14ac:dyDescent="0.2">
      <c r="A43" s="270" t="str">
        <f>'zápis A-D'!C1</f>
        <v>BTM U11 Lednice</v>
      </c>
      <c r="B43" s="271"/>
      <c r="C43" s="271"/>
      <c r="D43" s="271"/>
      <c r="E43" s="271"/>
      <c r="F43" s="272"/>
      <c r="H43" s="264" t="str">
        <f>'zápis A-D'!C1</f>
        <v>BTM U11 Lednice</v>
      </c>
      <c r="I43" s="265"/>
      <c r="J43" s="265"/>
      <c r="K43" s="265"/>
      <c r="L43" s="265"/>
      <c r="M43" s="266"/>
    </row>
    <row r="44" spans="1:13" ht="36" customHeight="1" thickBot="1" x14ac:dyDescent="0.25">
      <c r="A44" s="258" t="str">
        <f>'zápis A-D'!F24</f>
        <v>Turnaj A - skupina C</v>
      </c>
      <c r="B44" s="259"/>
      <c r="C44" s="260"/>
      <c r="D44" s="149" t="str">
        <f>'zápis A-D'!G24</f>
        <v>13.4.2024</v>
      </c>
      <c r="E44" s="94" t="str">
        <f>CONCATENATE("zápas č. ",'zápis A-D'!H24)</f>
        <v>zápas č. 1</v>
      </c>
      <c r="F44" s="95" t="str">
        <f>CONCATENATE("stůl č. ",'zápis A-D'!I24)</f>
        <v xml:space="preserve">stůl č. </v>
      </c>
      <c r="H44" s="267" t="str">
        <f>'zápis A-D'!F27</f>
        <v>Turnaj A - skupina C</v>
      </c>
      <c r="I44" s="268"/>
      <c r="J44" s="269"/>
      <c r="K44" s="149" t="str">
        <f>'zápis A-D'!G27</f>
        <v>13.4.2024</v>
      </c>
      <c r="L44" s="94" t="str">
        <f>CONCATENATE("zápas č. ",'zápis A-D'!H27)</f>
        <v>zápas č. 4</v>
      </c>
      <c r="M44" s="95" t="str">
        <f>CONCATENATE("stůl č. ",'zápis A-D'!I27)</f>
        <v xml:space="preserve">stůl č. </v>
      </c>
    </row>
    <row r="45" spans="1:13" ht="36" customHeight="1" thickBot="1" x14ac:dyDescent="0.25">
      <c r="A45" s="261" t="str">
        <f>CONCATENATE(IF(COUNTIF(seznam!$A$2:$A$129,'zápis A-D'!A24)=1,VLOOKUP('zápis A-D'!A24,seznam!$A$2:$C$129,2,FALSE),"------"),"   (",IF(COUNTIF(seznam!$A$2:$A$129,'zápis A-D'!A24)=1,VLOOKUP('zápis A-D'!A24,seznam!$A$2:$C$129,3,FALSE),"------"),")")</f>
        <v>Voráč Pavel   (KST Blansko)</v>
      </c>
      <c r="B45" s="262"/>
      <c r="C45" s="262"/>
      <c r="D45" s="261" t="str">
        <f>CONCATENATE(IF(COUNTIF(seznam!$A$2:$A$129,'zápis A-D'!B24)=1,VLOOKUP('zápis A-D'!B24,seznam!$A$2:$C$129,2,FALSE),"------"),"   (",IF(COUNTIF(seznam!$A$2:$A$129,'zápis A-D'!B24)=1,VLOOKUP('zápis A-D'!B24,seznam!$A$2:$C$129,3,FALSE),"------"),")")</f>
        <v>Křepelová Kamila   (STK Zbraslavec)</v>
      </c>
      <c r="E45" s="262"/>
      <c r="F45" s="263"/>
      <c r="H45" s="261" t="str">
        <f>CONCATENATE(IF(COUNTIF(seznam!$A$2:$A$129,'zápis A-D'!A27)=1,VLOOKUP('zápis A-D'!A27,seznam!$A$2:$C$129,2,FALSE),"------"),"   (",IF(COUNTIF(seznam!$A$2:$A$129,'zápis A-D'!A27)=1,VLOOKUP('zápis A-D'!A27,seznam!$A$2:$C$129,3,FALSE),"------"),")")</f>
        <v>Voráč Pavel   (KST Blansko)</v>
      </c>
      <c r="I45" s="262"/>
      <c r="J45" s="263"/>
      <c r="K45" s="261" t="str">
        <f>CONCATENATE(IF(COUNTIF(seznam!$A$2:$A$129,'zápis A-D'!B27)=1,VLOOKUP('zápis A-D'!B27,seznam!$A$2:$C$129,2,FALSE),"------"),"   (",IF(COUNTIF(seznam!$A$2:$A$129,'zápis A-D'!B27)=1,VLOOKUP('zápis A-D'!B27,seznam!$A$2:$C$129,3,FALSE),"------"),")")</f>
        <v>Mikulčík Adam   (Sokol Vracov)</v>
      </c>
      <c r="L45" s="262"/>
      <c r="M45" s="263"/>
    </row>
    <row r="46" spans="1:13" ht="14.25" customHeight="1" x14ac:dyDescent="0.2">
      <c r="A46" s="96" t="s">
        <v>25</v>
      </c>
      <c r="B46" s="97" t="s">
        <v>26</v>
      </c>
      <c r="C46" s="97" t="s">
        <v>27</v>
      </c>
      <c r="D46" s="97" t="s">
        <v>28</v>
      </c>
      <c r="E46" s="97" t="s">
        <v>29</v>
      </c>
      <c r="F46" s="98" t="s">
        <v>30</v>
      </c>
      <c r="H46" s="96" t="s">
        <v>25</v>
      </c>
      <c r="I46" s="97" t="s">
        <v>26</v>
      </c>
      <c r="J46" s="97" t="s">
        <v>27</v>
      </c>
      <c r="K46" s="97" t="s">
        <v>28</v>
      </c>
      <c r="L46" s="97" t="s">
        <v>29</v>
      </c>
      <c r="M46" s="98" t="s">
        <v>30</v>
      </c>
    </row>
    <row r="47" spans="1:13" ht="36" customHeight="1" thickBot="1" x14ac:dyDescent="0.25">
      <c r="A47" s="99"/>
      <c r="B47" s="100"/>
      <c r="C47" s="100"/>
      <c r="D47" s="100"/>
      <c r="E47" s="100"/>
      <c r="F47" s="101"/>
      <c r="H47" s="99"/>
      <c r="I47" s="100"/>
      <c r="J47" s="100"/>
      <c r="K47" s="100"/>
      <c r="L47" s="100"/>
      <c r="M47" s="101"/>
    </row>
    <row r="48" spans="1:13" ht="36" customHeight="1" thickBot="1" x14ac:dyDescent="0.25">
      <c r="A48" s="148" t="s">
        <v>31</v>
      </c>
      <c r="B48" s="253" t="str">
        <f>'zápis A-D'!C25</f>
        <v>Mikulčík Adam</v>
      </c>
      <c r="C48" s="254"/>
      <c r="D48" s="255" t="s">
        <v>32</v>
      </c>
      <c r="E48" s="256"/>
      <c r="F48" s="257"/>
      <c r="H48" s="148" t="s">
        <v>31</v>
      </c>
      <c r="I48" s="253" t="str">
        <f>'zápis A-D'!E24</f>
        <v>Křepelová Kamila</v>
      </c>
      <c r="J48" s="254"/>
      <c r="K48" s="255" t="s">
        <v>32</v>
      </c>
      <c r="L48" s="256"/>
      <c r="M48" s="257"/>
    </row>
    <row r="49" spans="1:13" ht="19.5" customHeight="1" thickBot="1" x14ac:dyDescent="0.25"/>
    <row r="50" spans="1:13" ht="36" customHeight="1" x14ac:dyDescent="0.2">
      <c r="A50" s="264" t="str">
        <f>'zápis A-D'!C1</f>
        <v>BTM U11 Lednice</v>
      </c>
      <c r="B50" s="265"/>
      <c r="C50" s="265"/>
      <c r="D50" s="265"/>
      <c r="E50" s="265"/>
      <c r="F50" s="266"/>
      <c r="H50" s="264" t="str">
        <f>'zápis A-D'!C1</f>
        <v>BTM U11 Lednice</v>
      </c>
      <c r="I50" s="265"/>
      <c r="J50" s="265"/>
      <c r="K50" s="265"/>
      <c r="L50" s="265"/>
      <c r="M50" s="266"/>
    </row>
    <row r="51" spans="1:13" ht="36" customHeight="1" thickBot="1" x14ac:dyDescent="0.25">
      <c r="A51" s="258" t="str">
        <f>'zápis A-D'!F25</f>
        <v>Turnaj A - skupina C</v>
      </c>
      <c r="B51" s="259"/>
      <c r="C51" s="260"/>
      <c r="D51" s="149" t="str">
        <f>'zápis A-D'!G25</f>
        <v>13.4.2024</v>
      </c>
      <c r="E51" s="94" t="str">
        <f>CONCATENATE("zápas č. ",'zápis A-D'!H25)</f>
        <v>zápas č. 2</v>
      </c>
      <c r="F51" s="95" t="str">
        <f>CONCATENATE("stůl č. ",'zápis A-D'!I25)</f>
        <v xml:space="preserve">stůl č. </v>
      </c>
      <c r="H51" s="258" t="str">
        <f>'zápis A-D'!F28</f>
        <v>Turnaj A - skupina C</v>
      </c>
      <c r="I51" s="259"/>
      <c r="J51" s="260"/>
      <c r="K51" s="149" t="str">
        <f>'zápis A-D'!G28</f>
        <v>13.4.2024</v>
      </c>
      <c r="L51" s="94" t="str">
        <f>CONCATENATE("zápas č. ",'zápis A-D'!H28)</f>
        <v>zápas č. 5</v>
      </c>
      <c r="M51" s="95" t="str">
        <f>CONCATENATE("stůl č. ",'zápis A-D'!I28)</f>
        <v xml:space="preserve">stůl č. </v>
      </c>
    </row>
    <row r="52" spans="1:13" ht="36" customHeight="1" thickBot="1" x14ac:dyDescent="0.25">
      <c r="A52" s="261" t="str">
        <f>CONCATENATE(IF(COUNTIF(seznam!$A$2:$A$129,'zápis A-D'!A25)=1,VLOOKUP('zápis A-D'!A25,seznam!$A$2:$C$129,2,FALSE),"------"),"   (",IF(COUNTIF(seznam!$A$2:$A$129,'zápis A-D'!A25)=1,VLOOKUP('zápis A-D'!A25,seznam!$A$2:$C$129,3,FALSE),"------"),")")</f>
        <v>Mikulčík Adam   (Sokol Vracov)</v>
      </c>
      <c r="B52" s="262"/>
      <c r="C52" s="263"/>
      <c r="D52" s="261" t="str">
        <f>CONCATENATE(IF(COUNTIF(seznam!$A$2:$A$129,'zápis A-D'!B25)=1,VLOOKUP('zápis A-D'!B25,seznam!$A$2:$C$129,2,FALSE),"------"),"   (",IF(COUNTIF(seznam!$A$2:$A$129,'zápis A-D'!B25)=1,VLOOKUP('zápis A-D'!B25,seznam!$A$2:$C$129,3,FALSE),"------"),")")</f>
        <v>Plavec Jakub   (Sokol Znojmo-Orel Únanov)</v>
      </c>
      <c r="E52" s="262"/>
      <c r="F52" s="263"/>
      <c r="H52" s="261" t="str">
        <f>CONCATENATE(IF(COUNTIF(seznam!$A$2:$A$129,'zápis A-D'!A28)=1,VLOOKUP('zápis A-D'!A28,seznam!$A$2:$C$129,2,FALSE),"------"),"   (",IF(COUNTIF(seznam!$A$2:$A$129,'zápis A-D'!A28)=1,VLOOKUP('zápis A-D'!A28,seznam!$A$2:$C$129,3,FALSE),"------"),")")</f>
        <v>Mikulčík Adam   (Sokol Vracov)</v>
      </c>
      <c r="I52" s="262"/>
      <c r="J52" s="263"/>
      <c r="K52" s="261" t="str">
        <f>CONCATENATE(IF(COUNTIF(seznam!$A$2:$A$129,'zápis A-D'!B28)=1,VLOOKUP('zápis A-D'!B28,seznam!$A$2:$C$129,2,FALSE),"------"),"   (",IF(COUNTIF(seznam!$A$2:$A$129,'zápis A-D'!B28)=1,VLOOKUP('zápis A-D'!B28,seznam!$A$2:$C$129,3,FALSE),"------"),")")</f>
        <v>Křepelová Kamila   (STK Zbraslavec)</v>
      </c>
      <c r="L52" s="262"/>
      <c r="M52" s="263"/>
    </row>
    <row r="53" spans="1:13" ht="14.25" customHeight="1" x14ac:dyDescent="0.2">
      <c r="A53" s="96" t="s">
        <v>25</v>
      </c>
      <c r="B53" s="97" t="s">
        <v>26</v>
      </c>
      <c r="C53" s="97" t="s">
        <v>27</v>
      </c>
      <c r="D53" s="97" t="s">
        <v>28</v>
      </c>
      <c r="E53" s="97" t="s">
        <v>29</v>
      </c>
      <c r="F53" s="98" t="s">
        <v>30</v>
      </c>
      <c r="H53" s="96" t="s">
        <v>25</v>
      </c>
      <c r="I53" s="97" t="s">
        <v>26</v>
      </c>
      <c r="J53" s="97" t="s">
        <v>27</v>
      </c>
      <c r="K53" s="97" t="s">
        <v>28</v>
      </c>
      <c r="L53" s="97" t="s">
        <v>29</v>
      </c>
      <c r="M53" s="98" t="s">
        <v>30</v>
      </c>
    </row>
    <row r="54" spans="1:13" ht="36" customHeight="1" thickBot="1" x14ac:dyDescent="0.25">
      <c r="A54" s="99"/>
      <c r="B54" s="100"/>
      <c r="C54" s="100"/>
      <c r="D54" s="100"/>
      <c r="E54" s="100"/>
      <c r="F54" s="101"/>
      <c r="H54" s="99"/>
      <c r="I54" s="100"/>
      <c r="J54" s="100"/>
      <c r="K54" s="100"/>
      <c r="L54" s="100"/>
      <c r="M54" s="101"/>
    </row>
    <row r="55" spans="1:13" ht="36" customHeight="1" thickBot="1" x14ac:dyDescent="0.25">
      <c r="A55" s="148" t="s">
        <v>31</v>
      </c>
      <c r="B55" s="253" t="str">
        <f>'zápis A-D'!E24</f>
        <v>Křepelová Kamila</v>
      </c>
      <c r="C55" s="254"/>
      <c r="D55" s="255" t="s">
        <v>32</v>
      </c>
      <c r="E55" s="256"/>
      <c r="F55" s="257"/>
      <c r="H55" s="148" t="s">
        <v>31</v>
      </c>
      <c r="I55" s="253" t="str">
        <f>'zápis A-D'!E25</f>
        <v>Plavec Jakub</v>
      </c>
      <c r="J55" s="254"/>
      <c r="K55" s="255" t="s">
        <v>32</v>
      </c>
      <c r="L55" s="256"/>
      <c r="M55" s="257"/>
    </row>
    <row r="56" spans="1:13" ht="19.5" customHeight="1" thickBot="1" x14ac:dyDescent="0.25"/>
    <row r="57" spans="1:13" ht="36" customHeight="1" x14ac:dyDescent="0.2">
      <c r="A57" s="264" t="str">
        <f>'zápis A-D'!C1</f>
        <v>BTM U11 Lednice</v>
      </c>
      <c r="B57" s="265"/>
      <c r="C57" s="265"/>
      <c r="D57" s="265"/>
      <c r="E57" s="265"/>
      <c r="F57" s="266"/>
      <c r="H57" s="264" t="str">
        <f>'zápis A-D'!C1</f>
        <v>BTM U11 Lednice</v>
      </c>
      <c r="I57" s="265"/>
      <c r="J57" s="265"/>
      <c r="K57" s="265"/>
      <c r="L57" s="265"/>
      <c r="M57" s="266"/>
    </row>
    <row r="58" spans="1:13" ht="36" customHeight="1" thickBot="1" x14ac:dyDescent="0.25">
      <c r="A58" s="258" t="str">
        <f>'zápis A-D'!F26</f>
        <v>Turnaj A - skupina C</v>
      </c>
      <c r="B58" s="259"/>
      <c r="C58" s="260"/>
      <c r="D58" s="149" t="str">
        <f>'zápis A-D'!G26</f>
        <v>13.4.2024</v>
      </c>
      <c r="E58" s="94" t="str">
        <f>CONCATENATE("zápas č. ",'zápis A-D'!H26)</f>
        <v>zápas č. 3</v>
      </c>
      <c r="F58" s="95" t="str">
        <f>CONCATENATE("stůl č. ",'zápis A-D'!I26)</f>
        <v xml:space="preserve">stůl č. </v>
      </c>
      <c r="H58" s="258" t="str">
        <f>'zápis A-D'!F29</f>
        <v>Turnaj A - skupina C</v>
      </c>
      <c r="I58" s="259"/>
      <c r="J58" s="260"/>
      <c r="K58" s="149" t="str">
        <f>'zápis A-D'!G29</f>
        <v>13.4.2024</v>
      </c>
      <c r="L58" s="94" t="str">
        <f>CONCATENATE("zápas č. ",'zápis A-D'!H29)</f>
        <v>zápas č. 6</v>
      </c>
      <c r="M58" s="95" t="str">
        <f>CONCATENATE("stůl č. ",'zápis A-D'!I29)</f>
        <v xml:space="preserve">stůl č. </v>
      </c>
    </row>
    <row r="59" spans="1:13" ht="36" customHeight="1" thickBot="1" x14ac:dyDescent="0.25">
      <c r="A59" s="261" t="str">
        <f>CONCATENATE(IF(COUNTIF(seznam!$A$2:$A$129,'zápis A-D'!A26)=1,VLOOKUP('zápis A-D'!A26,seznam!$A$2:$C$129,2,FALSE),"------"),"   (",IF(COUNTIF(seznam!$A$2:$A$129,'zápis A-D'!A26)=1,VLOOKUP('zápis A-D'!A26,seznam!$A$2:$C$129,3,FALSE),"------"),")")</f>
        <v>Křepelová Kamila   (STK Zbraslavec)</v>
      </c>
      <c r="B59" s="262"/>
      <c r="C59" s="263"/>
      <c r="D59" s="261" t="str">
        <f>CONCATENATE(IF(COUNTIF(seznam!$A$2:$A$129,'zápis A-D'!B26)=1,VLOOKUP('zápis A-D'!B26,seznam!$A$2:$C$129,2,FALSE),"------"),"   (",IF(COUNTIF(seznam!$A$2:$A$129,'zápis A-D'!B26)=1,VLOOKUP('zápis A-D'!B26,seznam!$A$2:$C$129,3,FALSE),"------"),")")</f>
        <v>Plavec Jakub   (Sokol Znojmo-Orel Únanov)</v>
      </c>
      <c r="E59" s="262"/>
      <c r="F59" s="263"/>
      <c r="H59" s="261" t="str">
        <f>CONCATENATE(IF(COUNTIF(seznam!$A$2:$A$129,'zápis A-D'!A29)=1,VLOOKUP('zápis A-D'!A29,seznam!$A$2:$C$129,2,FALSE),"------"),"   (",IF(COUNTIF(seznam!$A$2:$A$129,'zápis A-D'!A29)=1,VLOOKUP('zápis A-D'!A29,seznam!$A$2:$C$129,3,FALSE),"------"),")")</f>
        <v>Plavec Jakub   (Sokol Znojmo-Orel Únanov)</v>
      </c>
      <c r="I59" s="262"/>
      <c r="J59" s="263"/>
      <c r="K59" s="261" t="str">
        <f>CONCATENATE(IF(COUNTIF(seznam!$A$2:$A$129,'zápis A-D'!B29)=1,VLOOKUP('zápis A-D'!B29,seznam!$A$2:$C$129,2,FALSE),"------"),"   (",IF(COUNTIF(seznam!$A$2:$A$129,'zápis A-D'!B29)=1,VLOOKUP('zápis A-D'!B29,seznam!$A$2:$C$129,3,FALSE),"------"),")")</f>
        <v>Voráč Pavel   (KST Blansko)</v>
      </c>
      <c r="L59" s="262"/>
      <c r="M59" s="263"/>
    </row>
    <row r="60" spans="1:13" ht="14.25" customHeight="1" x14ac:dyDescent="0.2">
      <c r="A60" s="96" t="s">
        <v>25</v>
      </c>
      <c r="B60" s="97" t="s">
        <v>26</v>
      </c>
      <c r="C60" s="97" t="s">
        <v>27</v>
      </c>
      <c r="D60" s="97" t="s">
        <v>28</v>
      </c>
      <c r="E60" s="97" t="s">
        <v>29</v>
      </c>
      <c r="F60" s="98" t="s">
        <v>30</v>
      </c>
      <c r="H60" s="96" t="s">
        <v>25</v>
      </c>
      <c r="I60" s="97" t="s">
        <v>26</v>
      </c>
      <c r="J60" s="97" t="s">
        <v>27</v>
      </c>
      <c r="K60" s="97" t="s">
        <v>28</v>
      </c>
      <c r="L60" s="97" t="s">
        <v>29</v>
      </c>
      <c r="M60" s="98" t="s">
        <v>30</v>
      </c>
    </row>
    <row r="61" spans="1:13" ht="36" customHeight="1" thickBot="1" x14ac:dyDescent="0.25">
      <c r="A61" s="99"/>
      <c r="B61" s="100"/>
      <c r="C61" s="100"/>
      <c r="D61" s="100"/>
      <c r="E61" s="100"/>
      <c r="F61" s="101"/>
      <c r="H61" s="99"/>
      <c r="I61" s="100"/>
      <c r="J61" s="100"/>
      <c r="K61" s="100"/>
      <c r="L61" s="100"/>
      <c r="M61" s="101"/>
    </row>
    <row r="62" spans="1:13" ht="36" customHeight="1" thickBot="1" x14ac:dyDescent="0.25">
      <c r="A62" s="148" t="s">
        <v>31</v>
      </c>
      <c r="B62" s="253" t="str">
        <f>'zápis A-D'!C24</f>
        <v>Voráč Pavel</v>
      </c>
      <c r="C62" s="254"/>
      <c r="D62" s="255" t="s">
        <v>32</v>
      </c>
      <c r="E62" s="256"/>
      <c r="F62" s="257"/>
      <c r="H62" s="148" t="s">
        <v>31</v>
      </c>
      <c r="I62" s="253" t="str">
        <f>'zápis A-D'!C25</f>
        <v>Mikulčík Adam</v>
      </c>
      <c r="J62" s="254"/>
      <c r="K62" s="255" t="s">
        <v>32</v>
      </c>
      <c r="L62" s="256"/>
      <c r="M62" s="257"/>
    </row>
    <row r="63" spans="1:13" ht="42" customHeight="1" thickBot="1" x14ac:dyDescent="0.25"/>
    <row r="64" spans="1:13" ht="36" customHeight="1" x14ac:dyDescent="0.2">
      <c r="A64" s="270" t="str">
        <f>'zápis A-D'!C1</f>
        <v>BTM U11 Lednice</v>
      </c>
      <c r="B64" s="271"/>
      <c r="C64" s="271"/>
      <c r="D64" s="271"/>
      <c r="E64" s="271"/>
      <c r="F64" s="272"/>
      <c r="H64" s="264" t="str">
        <f>'zápis A-D'!C1</f>
        <v>BTM U11 Lednice</v>
      </c>
      <c r="I64" s="265"/>
      <c r="J64" s="265"/>
      <c r="K64" s="265"/>
      <c r="L64" s="265"/>
      <c r="M64" s="266"/>
    </row>
    <row r="65" spans="1:13" ht="36" customHeight="1" thickBot="1" x14ac:dyDescent="0.25">
      <c r="A65" s="258" t="str">
        <f>'zápis A-D'!F34</f>
        <v>Turnaj A - skupina D</v>
      </c>
      <c r="B65" s="259"/>
      <c r="C65" s="260"/>
      <c r="D65" s="149" t="str">
        <f>'zápis A-D'!G34</f>
        <v>13.4.2024</v>
      </c>
      <c r="E65" s="94" t="str">
        <f>CONCATENATE("zápas č. ",'zápis A-D'!H34)</f>
        <v>zápas č. 1</v>
      </c>
      <c r="F65" s="95" t="str">
        <f>CONCATENATE("stůl č. ",'zápis A-D'!I34)</f>
        <v xml:space="preserve">stůl č. </v>
      </c>
      <c r="H65" s="267" t="str">
        <f>'zápis A-D'!F37</f>
        <v>Turnaj A - skupina D</v>
      </c>
      <c r="I65" s="268"/>
      <c r="J65" s="269"/>
      <c r="K65" s="149" t="str">
        <f>'zápis A-D'!G37</f>
        <v>13.4.2024</v>
      </c>
      <c r="L65" s="94" t="str">
        <f>CONCATENATE("zápas č. ",'zápis A-D'!H37)</f>
        <v>zápas č. 4</v>
      </c>
      <c r="M65" s="95" t="str">
        <f>CONCATENATE("stůl č. ",'zápis A-D'!I37)</f>
        <v xml:space="preserve">stůl č. </v>
      </c>
    </row>
    <row r="66" spans="1:13" ht="36" customHeight="1" thickBot="1" x14ac:dyDescent="0.25">
      <c r="A66" s="261" t="str">
        <f>CONCATENATE(IF(COUNTIF(seznam!$A$2:$A$129,'zápis A-D'!A34)=1,VLOOKUP('zápis A-D'!A34,seznam!$A$2:$C$129,2,FALSE),"------"),"   (",IF(COUNTIF(seznam!$A$2:$A$129,'zápis A-D'!A34)=1,VLOOKUP('zápis A-D'!A34,seznam!$A$2:$C$129,3,FALSE),"------"),")")</f>
        <v>Polanská Claudia   (KST FOSFA LVA)</v>
      </c>
      <c r="B66" s="262"/>
      <c r="C66" s="262"/>
      <c r="D66" s="261" t="str">
        <f>CONCATENATE(IF(COUNTIF(seznam!$A$2:$A$129,'zápis A-D'!B34)=1,VLOOKUP('zápis A-D'!B34,seznam!$A$2:$C$129,2,FALSE),"------"),"   (",IF(COUNTIF(seznam!$A$2:$A$129,'zápis A-D'!B34)=1,VLOOKUP('zápis A-D'!B34,seznam!$A$2:$C$129,3,FALSE),"------"),")")</f>
        <v>Záviška Jan   (KST Blansko)</v>
      </c>
      <c r="E66" s="262"/>
      <c r="F66" s="263"/>
      <c r="H66" s="261" t="str">
        <f>CONCATENATE(IF(COUNTIF(seznam!$A$2:$A$129,'zápis A-D'!A37)=1,VLOOKUP('zápis A-D'!A37,seznam!$A$2:$C$129,2,FALSE),"------"),"   (",IF(COUNTIF(seznam!$A$2:$A$129,'zápis A-D'!A37)=1,VLOOKUP('zápis A-D'!A37,seznam!$A$2:$C$129,3,FALSE),"------"),")")</f>
        <v>Polanská Claudia   (KST FOSFA LVA)</v>
      </c>
      <c r="I66" s="262"/>
      <c r="J66" s="263"/>
      <c r="K66" s="261" t="str">
        <f>CONCATENATE(IF(COUNTIF(seznam!$A$2:$A$129,'zápis A-D'!B37)=1,VLOOKUP('zápis A-D'!B37,seznam!$A$2:$C$129,2,FALSE),"------"),"   (",IF(COUNTIF(seznam!$A$2:$A$129,'zápis A-D'!B37)=1,VLOOKUP('zápis A-D'!B37,seznam!$A$2:$C$129,3,FALSE),"------"),")")</f>
        <v>Šlampová Lucie   (Sokol Vracov)</v>
      </c>
      <c r="L66" s="262"/>
      <c r="M66" s="263"/>
    </row>
    <row r="67" spans="1:13" ht="14.25" customHeight="1" x14ac:dyDescent="0.2">
      <c r="A67" s="96" t="s">
        <v>25</v>
      </c>
      <c r="B67" s="97" t="s">
        <v>26</v>
      </c>
      <c r="C67" s="97" t="s">
        <v>27</v>
      </c>
      <c r="D67" s="97" t="s">
        <v>28</v>
      </c>
      <c r="E67" s="97" t="s">
        <v>29</v>
      </c>
      <c r="F67" s="98" t="s">
        <v>30</v>
      </c>
      <c r="H67" s="96" t="s">
        <v>25</v>
      </c>
      <c r="I67" s="97" t="s">
        <v>26</v>
      </c>
      <c r="J67" s="97" t="s">
        <v>27</v>
      </c>
      <c r="K67" s="97" t="s">
        <v>28</v>
      </c>
      <c r="L67" s="97" t="s">
        <v>29</v>
      </c>
      <c r="M67" s="98" t="s">
        <v>30</v>
      </c>
    </row>
    <row r="68" spans="1:13" ht="36" customHeight="1" thickBot="1" x14ac:dyDescent="0.25">
      <c r="A68" s="99"/>
      <c r="B68" s="100"/>
      <c r="C68" s="100"/>
      <c r="D68" s="100"/>
      <c r="E68" s="100"/>
      <c r="F68" s="101"/>
      <c r="H68" s="99"/>
      <c r="I68" s="100"/>
      <c r="J68" s="100"/>
      <c r="K68" s="100"/>
      <c r="L68" s="100"/>
      <c r="M68" s="101"/>
    </row>
    <row r="69" spans="1:13" ht="36" customHeight="1" thickBot="1" x14ac:dyDescent="0.25">
      <c r="A69" s="148" t="s">
        <v>31</v>
      </c>
      <c r="B69" s="253" t="str">
        <f>'zápis A-D'!C35</f>
        <v>Šlampová Lucie</v>
      </c>
      <c r="C69" s="254"/>
      <c r="D69" s="255" t="s">
        <v>32</v>
      </c>
      <c r="E69" s="256"/>
      <c r="F69" s="257"/>
      <c r="H69" s="148" t="s">
        <v>31</v>
      </c>
      <c r="I69" s="253" t="str">
        <f>'zápis A-D'!E34</f>
        <v>Záviška Jan</v>
      </c>
      <c r="J69" s="254"/>
      <c r="K69" s="255" t="s">
        <v>32</v>
      </c>
      <c r="L69" s="256"/>
      <c r="M69" s="257"/>
    </row>
    <row r="70" spans="1:13" ht="19.5" customHeight="1" thickBot="1" x14ac:dyDescent="0.25"/>
    <row r="71" spans="1:13" ht="36" customHeight="1" x14ac:dyDescent="0.2">
      <c r="A71" s="264" t="str">
        <f>'zápis A-D'!C1</f>
        <v>BTM U11 Lednice</v>
      </c>
      <c r="B71" s="265"/>
      <c r="C71" s="265"/>
      <c r="D71" s="265"/>
      <c r="E71" s="265"/>
      <c r="F71" s="266"/>
      <c r="H71" s="264" t="str">
        <f>'zápis A-D'!C1</f>
        <v>BTM U11 Lednice</v>
      </c>
      <c r="I71" s="265"/>
      <c r="J71" s="265"/>
      <c r="K71" s="265"/>
      <c r="L71" s="265"/>
      <c r="M71" s="266"/>
    </row>
    <row r="72" spans="1:13" ht="36" customHeight="1" thickBot="1" x14ac:dyDescent="0.25">
      <c r="A72" s="258" t="str">
        <f>'zápis A-D'!F35</f>
        <v>Turnaj A - skupina D</v>
      </c>
      <c r="B72" s="259"/>
      <c r="C72" s="260"/>
      <c r="D72" s="149" t="str">
        <f>'zápis A-D'!G35</f>
        <v>13.4.2024</v>
      </c>
      <c r="E72" s="94" t="str">
        <f>CONCATENATE("zápas č. ",'zápis A-D'!H35)</f>
        <v>zápas č. 2</v>
      </c>
      <c r="F72" s="95" t="str">
        <f>CONCATENATE("stůl č. ",'zápis A-D'!I35)</f>
        <v xml:space="preserve">stůl č. </v>
      </c>
      <c r="H72" s="258" t="str">
        <f>'zápis A-D'!F38</f>
        <v>Turnaj A - skupina D</v>
      </c>
      <c r="I72" s="259"/>
      <c r="J72" s="260"/>
      <c r="K72" s="149" t="str">
        <f>'zápis A-D'!G38</f>
        <v>13.4.2024</v>
      </c>
      <c r="L72" s="94" t="str">
        <f>CONCATENATE("zápas č. ",'zápis A-D'!H38)</f>
        <v>zápas č. 5</v>
      </c>
      <c r="M72" s="95" t="str">
        <f>CONCATENATE("stůl č. ",'zápis A-D'!I38)</f>
        <v xml:space="preserve">stůl č. </v>
      </c>
    </row>
    <row r="73" spans="1:13" ht="36" customHeight="1" thickBot="1" x14ac:dyDescent="0.25">
      <c r="A73" s="261" t="str">
        <f>CONCATENATE(IF(COUNTIF(seznam!$A$2:$A$129,'zápis A-D'!A35)=1,VLOOKUP('zápis A-D'!A35,seznam!$A$2:$C$129,2,FALSE),"------"),"   (",IF(COUNTIF(seznam!$A$2:$A$129,'zápis A-D'!A35)=1,VLOOKUP('zápis A-D'!A35,seznam!$A$2:$C$129,3,FALSE),"------"),")")</f>
        <v>Šlampová Lucie   (Sokol Vracov)</v>
      </c>
      <c r="B73" s="262"/>
      <c r="C73" s="263"/>
      <c r="D73" s="261" t="str">
        <f>CONCATENATE(IF(COUNTIF(seznam!$A$2:$A$129,'zápis A-D'!B35)=1,VLOOKUP('zápis A-D'!B35,seznam!$A$2:$C$129,2,FALSE),"------"),"   (",IF(COUNTIF(seznam!$A$2:$A$129,'zápis A-D'!B35)=1,VLOOKUP('zápis A-D'!B35,seznam!$A$2:$C$129,3,FALSE),"------"),")")</f>
        <v>Tufová Laura   (SKST Hodonín)</v>
      </c>
      <c r="E73" s="262"/>
      <c r="F73" s="263"/>
      <c r="H73" s="261" t="str">
        <f>CONCATENATE(IF(COUNTIF(seznam!$A$2:$A$129,'zápis A-D'!A38)=1,VLOOKUP('zápis A-D'!A38,seznam!$A$2:$C$129,2,FALSE),"------"),"   (",IF(COUNTIF(seznam!$A$2:$A$129,'zápis A-D'!A38)=1,VLOOKUP('zápis A-D'!A38,seznam!$A$2:$C$129,3,FALSE),"------"),")")</f>
        <v>Šlampová Lucie   (Sokol Vracov)</v>
      </c>
      <c r="I73" s="262"/>
      <c r="J73" s="263"/>
      <c r="K73" s="261" t="str">
        <f>CONCATENATE(IF(COUNTIF(seznam!$A$2:$A$129,'zápis A-D'!B38)=1,VLOOKUP('zápis A-D'!B38,seznam!$A$2:$C$129,2,FALSE),"------"),"   (",IF(COUNTIF(seznam!$A$2:$A$129,'zápis A-D'!B38)=1,VLOOKUP('zápis A-D'!B38,seznam!$A$2:$C$129,3,FALSE),"------"),")")</f>
        <v>Záviška Jan   (KST Blansko)</v>
      </c>
      <c r="L73" s="262"/>
      <c r="M73" s="263"/>
    </row>
    <row r="74" spans="1:13" ht="14.25" customHeight="1" x14ac:dyDescent="0.2">
      <c r="A74" s="96" t="s">
        <v>25</v>
      </c>
      <c r="B74" s="97" t="s">
        <v>26</v>
      </c>
      <c r="C74" s="97" t="s">
        <v>27</v>
      </c>
      <c r="D74" s="97" t="s">
        <v>28</v>
      </c>
      <c r="E74" s="97" t="s">
        <v>29</v>
      </c>
      <c r="F74" s="98" t="s">
        <v>30</v>
      </c>
      <c r="H74" s="96" t="s">
        <v>25</v>
      </c>
      <c r="I74" s="97" t="s">
        <v>26</v>
      </c>
      <c r="J74" s="97" t="s">
        <v>27</v>
      </c>
      <c r="K74" s="97" t="s">
        <v>28</v>
      </c>
      <c r="L74" s="97" t="s">
        <v>29</v>
      </c>
      <c r="M74" s="98" t="s">
        <v>30</v>
      </c>
    </row>
    <row r="75" spans="1:13" ht="36" customHeight="1" thickBot="1" x14ac:dyDescent="0.25">
      <c r="A75" s="99"/>
      <c r="B75" s="100"/>
      <c r="C75" s="100"/>
      <c r="D75" s="100"/>
      <c r="E75" s="100"/>
      <c r="F75" s="101"/>
      <c r="H75" s="99"/>
      <c r="I75" s="100"/>
      <c r="J75" s="100"/>
      <c r="K75" s="100"/>
      <c r="L75" s="100"/>
      <c r="M75" s="101"/>
    </row>
    <row r="76" spans="1:13" ht="36" customHeight="1" thickBot="1" x14ac:dyDescent="0.25">
      <c r="A76" s="148" t="s">
        <v>31</v>
      </c>
      <c r="B76" s="253" t="str">
        <f>'zápis A-D'!E34</f>
        <v>Záviška Jan</v>
      </c>
      <c r="C76" s="254"/>
      <c r="D76" s="255" t="s">
        <v>32</v>
      </c>
      <c r="E76" s="256"/>
      <c r="F76" s="257"/>
      <c r="H76" s="148" t="s">
        <v>31</v>
      </c>
      <c r="I76" s="253" t="str">
        <f>'zápis A-D'!E35</f>
        <v>Tufová Laura</v>
      </c>
      <c r="J76" s="254"/>
      <c r="K76" s="255" t="s">
        <v>32</v>
      </c>
      <c r="L76" s="256"/>
      <c r="M76" s="257"/>
    </row>
    <row r="77" spans="1:13" ht="19.5" customHeight="1" thickBot="1" x14ac:dyDescent="0.25"/>
    <row r="78" spans="1:13" ht="36" customHeight="1" x14ac:dyDescent="0.2">
      <c r="A78" s="264" t="str">
        <f>'zápis A-D'!C1</f>
        <v>BTM U11 Lednice</v>
      </c>
      <c r="B78" s="265"/>
      <c r="C78" s="265"/>
      <c r="D78" s="265"/>
      <c r="E78" s="265"/>
      <c r="F78" s="266"/>
      <c r="H78" s="264" t="str">
        <f>'zápis A-D'!C1</f>
        <v>BTM U11 Lednice</v>
      </c>
      <c r="I78" s="265"/>
      <c r="J78" s="265"/>
      <c r="K78" s="265"/>
      <c r="L78" s="265"/>
      <c r="M78" s="266"/>
    </row>
    <row r="79" spans="1:13" ht="36" customHeight="1" thickBot="1" x14ac:dyDescent="0.25">
      <c r="A79" s="258" t="str">
        <f>'zápis A-D'!F36</f>
        <v>Turnaj A - skupina D</v>
      </c>
      <c r="B79" s="259"/>
      <c r="C79" s="260"/>
      <c r="D79" s="149" t="str">
        <f>'zápis A-D'!G36</f>
        <v>13.4.2024</v>
      </c>
      <c r="E79" s="94" t="str">
        <f>CONCATENATE("zápas č. ",'zápis A-D'!H36)</f>
        <v>zápas č. 3</v>
      </c>
      <c r="F79" s="95" t="str">
        <f>CONCATENATE("stůl č. ",'zápis A-D'!I36)</f>
        <v xml:space="preserve">stůl č. </v>
      </c>
      <c r="H79" s="258" t="str">
        <f>'zápis A-D'!F39</f>
        <v>Turnaj A - skupina D</v>
      </c>
      <c r="I79" s="259"/>
      <c r="J79" s="260"/>
      <c r="K79" s="149" t="str">
        <f>'zápis A-D'!G39</f>
        <v>13.4.2024</v>
      </c>
      <c r="L79" s="94" t="str">
        <f>CONCATENATE("zápas č. ",'zápis A-D'!H39)</f>
        <v>zápas č. 6</v>
      </c>
      <c r="M79" s="95" t="str">
        <f>CONCATENATE("stůl č. ",'zápis A-D'!I39)</f>
        <v xml:space="preserve">stůl č. </v>
      </c>
    </row>
    <row r="80" spans="1:13" ht="36" customHeight="1" thickBot="1" x14ac:dyDescent="0.25">
      <c r="A80" s="261" t="str">
        <f>CONCATENATE(IF(COUNTIF(seznam!$A$2:$A$129,'zápis A-D'!A36)=1,VLOOKUP('zápis A-D'!A36,seznam!$A$2:$C$129,2,FALSE),"------"),"   (",IF(COUNTIF(seznam!$A$2:$A$129,'zápis A-D'!A36)=1,VLOOKUP('zápis A-D'!A36,seznam!$A$2:$C$129,3,FALSE),"------"),")")</f>
        <v>Záviška Jan   (KST Blansko)</v>
      </c>
      <c r="B80" s="262"/>
      <c r="C80" s="263"/>
      <c r="D80" s="261" t="str">
        <f>CONCATENATE(IF(COUNTIF(seznam!$A$2:$A$129,'zápis A-D'!B36)=1,VLOOKUP('zápis A-D'!B36,seznam!$A$2:$C$129,2,FALSE),"------"),"   (",IF(COUNTIF(seznam!$A$2:$A$129,'zápis A-D'!B36)=1,VLOOKUP('zápis A-D'!B36,seznam!$A$2:$C$129,3,FALSE),"------"),")")</f>
        <v>Tufová Laura   (SKST Hodonín)</v>
      </c>
      <c r="E80" s="262"/>
      <c r="F80" s="263"/>
      <c r="H80" s="261" t="str">
        <f>CONCATENATE(IF(COUNTIF(seznam!$A$2:$A$129,'zápis A-D'!A39)=1,VLOOKUP('zápis A-D'!A39,seznam!$A$2:$C$129,2,FALSE),"------"),"   (",IF(COUNTIF(seznam!$A$2:$A$129,'zápis A-D'!A39)=1,VLOOKUP('zápis A-D'!A39,seznam!$A$2:$C$129,3,FALSE),"------"),")")</f>
        <v>Tufová Laura   (SKST Hodonín)</v>
      </c>
      <c r="I80" s="262"/>
      <c r="J80" s="263"/>
      <c r="K80" s="261" t="str">
        <f>CONCATENATE(IF(COUNTIF(seznam!$A$2:$A$129,'zápis A-D'!B39)=1,VLOOKUP('zápis A-D'!B39,seznam!$A$2:$C$129,2,FALSE),"------"),"   (",IF(COUNTIF(seznam!$A$2:$A$129,'zápis A-D'!B39)=1,VLOOKUP('zápis A-D'!B39,seznam!$A$2:$C$129,3,FALSE),"------"),")")</f>
        <v>Polanská Claudia   (KST FOSFA LVA)</v>
      </c>
      <c r="L80" s="262"/>
      <c r="M80" s="263"/>
    </row>
    <row r="81" spans="1:13" ht="14.25" customHeight="1" x14ac:dyDescent="0.2">
      <c r="A81" s="96" t="s">
        <v>25</v>
      </c>
      <c r="B81" s="97" t="s">
        <v>26</v>
      </c>
      <c r="C81" s="97" t="s">
        <v>27</v>
      </c>
      <c r="D81" s="97" t="s">
        <v>28</v>
      </c>
      <c r="E81" s="97" t="s">
        <v>29</v>
      </c>
      <c r="F81" s="98" t="s">
        <v>30</v>
      </c>
      <c r="H81" s="96" t="s">
        <v>25</v>
      </c>
      <c r="I81" s="97" t="s">
        <v>26</v>
      </c>
      <c r="J81" s="97" t="s">
        <v>27</v>
      </c>
      <c r="K81" s="97" t="s">
        <v>28</v>
      </c>
      <c r="L81" s="97" t="s">
        <v>29</v>
      </c>
      <c r="M81" s="98" t="s">
        <v>30</v>
      </c>
    </row>
    <row r="82" spans="1:13" ht="36" customHeight="1" thickBot="1" x14ac:dyDescent="0.25">
      <c r="A82" s="99"/>
      <c r="B82" s="100"/>
      <c r="C82" s="100"/>
      <c r="D82" s="100"/>
      <c r="E82" s="100"/>
      <c r="F82" s="101"/>
      <c r="H82" s="99"/>
      <c r="I82" s="100"/>
      <c r="J82" s="100"/>
      <c r="K82" s="100"/>
      <c r="L82" s="100"/>
      <c r="M82" s="101"/>
    </row>
    <row r="83" spans="1:13" ht="36" customHeight="1" thickBot="1" x14ac:dyDescent="0.25">
      <c r="A83" s="148" t="s">
        <v>31</v>
      </c>
      <c r="B83" s="253" t="str">
        <f>'zápis A-D'!C34</f>
        <v>Polanská Claudia</v>
      </c>
      <c r="C83" s="254"/>
      <c r="D83" s="255" t="s">
        <v>32</v>
      </c>
      <c r="E83" s="256"/>
      <c r="F83" s="257"/>
      <c r="H83" s="148" t="s">
        <v>31</v>
      </c>
      <c r="I83" s="253" t="str">
        <f>'zápis A-D'!C35</f>
        <v>Šlampová Lucie</v>
      </c>
      <c r="J83" s="254"/>
      <c r="K83" s="255" t="s">
        <v>32</v>
      </c>
      <c r="L83" s="256"/>
      <c r="M83" s="257"/>
    </row>
  </sheetData>
  <mergeCells count="144">
    <mergeCell ref="B6:C6"/>
    <mergeCell ref="D6:F6"/>
    <mergeCell ref="I6:J6"/>
    <mergeCell ref="K6:M6"/>
    <mergeCell ref="A8:F8"/>
    <mergeCell ref="H8:M8"/>
    <mergeCell ref="A1:F1"/>
    <mergeCell ref="H1:M1"/>
    <mergeCell ref="A2:C2"/>
    <mergeCell ref="H2:J2"/>
    <mergeCell ref="A3:C3"/>
    <mergeCell ref="D3:F3"/>
    <mergeCell ref="H3:J3"/>
    <mergeCell ref="K3:M3"/>
    <mergeCell ref="B13:C13"/>
    <mergeCell ref="D13:F13"/>
    <mergeCell ref="I13:J13"/>
    <mergeCell ref="K13:M13"/>
    <mergeCell ref="A15:F15"/>
    <mergeCell ref="H15:M15"/>
    <mergeCell ref="A9:C9"/>
    <mergeCell ref="H9:J9"/>
    <mergeCell ref="A10:C10"/>
    <mergeCell ref="D10:F10"/>
    <mergeCell ref="H10:J10"/>
    <mergeCell ref="K10:M10"/>
    <mergeCell ref="B20:C20"/>
    <mergeCell ref="D20:F20"/>
    <mergeCell ref="I20:J20"/>
    <mergeCell ref="K20:M20"/>
    <mergeCell ref="A22:F22"/>
    <mergeCell ref="H22:M22"/>
    <mergeCell ref="A16:C16"/>
    <mergeCell ref="H16:J16"/>
    <mergeCell ref="A17:C17"/>
    <mergeCell ref="D17:F17"/>
    <mergeCell ref="H17:J17"/>
    <mergeCell ref="K17:M17"/>
    <mergeCell ref="B27:C27"/>
    <mergeCell ref="D27:F27"/>
    <mergeCell ref="I27:J27"/>
    <mergeCell ref="K27:M27"/>
    <mergeCell ref="A29:F29"/>
    <mergeCell ref="H29:M29"/>
    <mergeCell ref="A23:C23"/>
    <mergeCell ref="H23:J23"/>
    <mergeCell ref="A24:C24"/>
    <mergeCell ref="D24:F24"/>
    <mergeCell ref="H24:J24"/>
    <mergeCell ref="K24:M24"/>
    <mergeCell ref="B34:C34"/>
    <mergeCell ref="D34:F34"/>
    <mergeCell ref="I34:J34"/>
    <mergeCell ref="K34:M34"/>
    <mergeCell ref="A36:F36"/>
    <mergeCell ref="H36:M36"/>
    <mergeCell ref="A30:C30"/>
    <mergeCell ref="H30:J30"/>
    <mergeCell ref="A31:C31"/>
    <mergeCell ref="D31:F31"/>
    <mergeCell ref="H31:J31"/>
    <mergeCell ref="K31:M31"/>
    <mergeCell ref="B41:C41"/>
    <mergeCell ref="D41:F41"/>
    <mergeCell ref="I41:J41"/>
    <mergeCell ref="K41:M41"/>
    <mergeCell ref="A43:F43"/>
    <mergeCell ref="H43:M43"/>
    <mergeCell ref="A37:C37"/>
    <mergeCell ref="H37:J37"/>
    <mergeCell ref="A38:C38"/>
    <mergeCell ref="D38:F38"/>
    <mergeCell ref="H38:J38"/>
    <mergeCell ref="K38:M38"/>
    <mergeCell ref="B48:C48"/>
    <mergeCell ref="D48:F48"/>
    <mergeCell ref="I48:J48"/>
    <mergeCell ref="K48:M48"/>
    <mergeCell ref="A50:F50"/>
    <mergeCell ref="H50:M50"/>
    <mergeCell ref="A44:C44"/>
    <mergeCell ref="H44:J44"/>
    <mergeCell ref="A45:C45"/>
    <mergeCell ref="D45:F45"/>
    <mergeCell ref="H45:J45"/>
    <mergeCell ref="K45:M45"/>
    <mergeCell ref="B55:C55"/>
    <mergeCell ref="D55:F55"/>
    <mergeCell ref="I55:J55"/>
    <mergeCell ref="K55:M55"/>
    <mergeCell ref="A57:F57"/>
    <mergeCell ref="H57:M57"/>
    <mergeCell ref="A51:C51"/>
    <mergeCell ref="H51:J51"/>
    <mergeCell ref="A52:C52"/>
    <mergeCell ref="D52:F52"/>
    <mergeCell ref="H52:J52"/>
    <mergeCell ref="K52:M52"/>
    <mergeCell ref="B62:C62"/>
    <mergeCell ref="D62:F62"/>
    <mergeCell ref="I62:J62"/>
    <mergeCell ref="K62:M62"/>
    <mergeCell ref="A64:F64"/>
    <mergeCell ref="H64:M64"/>
    <mergeCell ref="A58:C58"/>
    <mergeCell ref="H58:J58"/>
    <mergeCell ref="A59:C59"/>
    <mergeCell ref="D59:F59"/>
    <mergeCell ref="H59:J59"/>
    <mergeCell ref="K59:M59"/>
    <mergeCell ref="B69:C69"/>
    <mergeCell ref="D69:F69"/>
    <mergeCell ref="I69:J69"/>
    <mergeCell ref="K69:M69"/>
    <mergeCell ref="A71:F71"/>
    <mergeCell ref="H71:M71"/>
    <mergeCell ref="A65:C65"/>
    <mergeCell ref="H65:J65"/>
    <mergeCell ref="A66:C66"/>
    <mergeCell ref="D66:F66"/>
    <mergeCell ref="H66:J66"/>
    <mergeCell ref="K66:M66"/>
    <mergeCell ref="B76:C76"/>
    <mergeCell ref="D76:F76"/>
    <mergeCell ref="I76:J76"/>
    <mergeCell ref="K76:M76"/>
    <mergeCell ref="A78:F78"/>
    <mergeCell ref="H78:M78"/>
    <mergeCell ref="A72:C72"/>
    <mergeCell ref="H72:J72"/>
    <mergeCell ref="A73:C73"/>
    <mergeCell ref="D73:F73"/>
    <mergeCell ref="H73:J73"/>
    <mergeCell ref="K73:M73"/>
    <mergeCell ref="B83:C83"/>
    <mergeCell ref="D83:F83"/>
    <mergeCell ref="I83:J83"/>
    <mergeCell ref="K83:M83"/>
    <mergeCell ref="A79:C79"/>
    <mergeCell ref="H79:J79"/>
    <mergeCell ref="A80:C80"/>
    <mergeCell ref="D80:F80"/>
    <mergeCell ref="H80:J80"/>
    <mergeCell ref="K80:M80"/>
  </mergeCells>
  <pageMargins left="0.23622047244094491" right="0.23622047244094491" top="0.55118110236220474" bottom="0.35433070866141736" header="0.31496062992125984" footer="0.31496062992125984"/>
  <pageSetup paperSize="9" scale="85" orientation="landscape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83"/>
  <sheetViews>
    <sheetView workbookViewId="0">
      <selection sqref="A1:F1"/>
    </sheetView>
  </sheetViews>
  <sheetFormatPr defaultRowHeight="12.75" x14ac:dyDescent="0.2"/>
  <cols>
    <col min="1" max="6" width="13.7109375" customWidth="1"/>
    <col min="7" max="7" width="4.140625" customWidth="1"/>
    <col min="8" max="13" width="13.7109375" customWidth="1"/>
  </cols>
  <sheetData>
    <row r="1" spans="1:13" ht="36" customHeight="1" x14ac:dyDescent="0.2">
      <c r="A1" s="264" t="str">
        <f>'zápis E-H'!C1</f>
        <v>BTM U11 Lednice</v>
      </c>
      <c r="B1" s="265"/>
      <c r="C1" s="265"/>
      <c r="D1" s="265"/>
      <c r="E1" s="265"/>
      <c r="F1" s="266"/>
      <c r="H1" s="264" t="str">
        <f>'zápis E-H'!C1</f>
        <v>BTM U11 Lednice</v>
      </c>
      <c r="I1" s="265"/>
      <c r="J1" s="265"/>
      <c r="K1" s="265"/>
      <c r="L1" s="265"/>
      <c r="M1" s="266"/>
    </row>
    <row r="2" spans="1:13" ht="36" customHeight="1" thickBot="1" x14ac:dyDescent="0.25">
      <c r="A2" s="275" t="str">
        <f>CONCATENATE(" ",'zápis E-H'!F4," ")</f>
        <v xml:space="preserve"> Turnaj A - skupina E </v>
      </c>
      <c r="B2" s="259"/>
      <c r="C2" s="260"/>
      <c r="D2" s="93" t="str">
        <f>CONCATENATE(" ",'zápis E-H'!G4)</f>
        <v xml:space="preserve"> 13.4.2024</v>
      </c>
      <c r="E2" s="94" t="str">
        <f>CONCATENATE("zápas č. ",'zápis E-H'!H4)</f>
        <v>zápas č. 1</v>
      </c>
      <c r="F2" s="95" t="str">
        <f>CONCATENATE("stůl č. ",'zápis E-H'!I4)</f>
        <v xml:space="preserve">stůl č. </v>
      </c>
      <c r="H2" s="275" t="str">
        <f>CONCATENATE(" ",'zápis E-H'!F7," ")</f>
        <v xml:space="preserve"> Turnaj A - skupina E </v>
      </c>
      <c r="I2" s="259"/>
      <c r="J2" s="260"/>
      <c r="K2" s="93" t="str">
        <f>CONCATENATE(" ",'zápis E-H'!G7)</f>
        <v xml:space="preserve"> 13.4.2024</v>
      </c>
      <c r="L2" s="94" t="str">
        <f>CONCATENATE("zápas č. ",'zápis E-H'!H7)</f>
        <v>zápas č. 4</v>
      </c>
      <c r="M2" s="95" t="str">
        <f>CONCATENATE("stůl č. ",'zápis E-H'!I7)</f>
        <v xml:space="preserve">stůl č. </v>
      </c>
    </row>
    <row r="3" spans="1:13" ht="36" customHeight="1" thickBot="1" x14ac:dyDescent="0.25">
      <c r="A3" s="261" t="str">
        <f>CONCATENATE(IF(COUNTIF(seznam!$A$2:$A$129,'zápis E-H'!A4)=1,VLOOKUP('zápis E-H'!A4,seznam!$A$2:$C$129,2,FALSE),"------"),"   (",IF(COUNTIF(seznam!$A$2:$A$129,'zápis E-H'!A4)=1,VLOOKUP('zápis E-H'!A4,seznam!$A$2:$C$129,3,FALSE),"------"),")")</f>
        <v>Zechmeisterová Rebeka   (KST FOSFA LVA)</v>
      </c>
      <c r="B3" s="262"/>
      <c r="C3" s="262"/>
      <c r="D3" s="261" t="str">
        <f>CONCATENATE(IF(COUNTIF(seznam!$A$2:$A$129,'zápis E-H'!B4)=1,VLOOKUP('zápis E-H'!B4,seznam!$A$2:$C$129,2,FALSE),"------"),"   (",IF(COUNTIF(seznam!$A$2:$A$129,'zápis E-H'!B4)=1,VLOOKUP('zápis E-H'!B4,seznam!$A$2:$C$129,3,FALSE),"------"),")")</f>
        <v>Kucharczyk Vojtěch   (Orel Šlapanice)</v>
      </c>
      <c r="E3" s="262"/>
      <c r="F3" s="263"/>
      <c r="H3" s="261" t="str">
        <f>CONCATENATE(IF(COUNTIF(seznam!$A$2:$A$129,'zápis E-H'!A7)=1,VLOOKUP('zápis E-H'!A7,seznam!$A$2:$C$129,2,FALSE),"------"),"   (",IF(COUNTIF(seznam!$A$2:$A$129,'zápis E-H'!A7)=1,VLOOKUP('zápis E-H'!A7,seznam!$A$2:$C$129,3,FALSE),"------"),")")</f>
        <v>Zechmeisterová Rebeka   (KST FOSFA LVA)</v>
      </c>
      <c r="I3" s="262"/>
      <c r="J3" s="263"/>
      <c r="K3" s="261" t="str">
        <f>CONCATENATE(IF(COUNTIF(seznam!$A$2:$A$129,'zápis E-H'!B7)=1,VLOOKUP('zápis E-H'!B7,seznam!$A$2:$C$129,2,FALSE),"------"),"   (",IF(COUNTIF(seznam!$A$2:$A$129,'zápis E-H'!B7)=1,VLOOKUP('zápis E-H'!B7,seznam!$A$2:$C$129,3,FALSE),"------"),")")</f>
        <v>Mikovičová Bára   (SKST Hodonín)</v>
      </c>
      <c r="L3" s="262"/>
      <c r="M3" s="263"/>
    </row>
    <row r="4" spans="1:13" ht="14.25" customHeight="1" x14ac:dyDescent="0.2">
      <c r="A4" s="96" t="s">
        <v>25</v>
      </c>
      <c r="B4" s="97" t="s">
        <v>26</v>
      </c>
      <c r="C4" s="97" t="s">
        <v>27</v>
      </c>
      <c r="D4" s="97" t="s">
        <v>28</v>
      </c>
      <c r="E4" s="97" t="s">
        <v>29</v>
      </c>
      <c r="F4" s="98" t="s">
        <v>30</v>
      </c>
      <c r="H4" s="96" t="s">
        <v>25</v>
      </c>
      <c r="I4" s="97" t="s">
        <v>26</v>
      </c>
      <c r="J4" s="97" t="s">
        <v>27</v>
      </c>
      <c r="K4" s="97" t="s">
        <v>28</v>
      </c>
      <c r="L4" s="97" t="s">
        <v>29</v>
      </c>
      <c r="M4" s="98" t="s">
        <v>30</v>
      </c>
    </row>
    <row r="5" spans="1:13" ht="36" customHeight="1" thickBot="1" x14ac:dyDescent="0.25">
      <c r="A5" s="99"/>
      <c r="B5" s="100"/>
      <c r="C5" s="100"/>
      <c r="D5" s="100"/>
      <c r="E5" s="100"/>
      <c r="F5" s="101"/>
      <c r="H5" s="99"/>
      <c r="I5" s="100"/>
      <c r="J5" s="100"/>
      <c r="K5" s="100"/>
      <c r="L5" s="100"/>
      <c r="M5" s="101"/>
    </row>
    <row r="6" spans="1:13" ht="36" customHeight="1" thickBot="1" x14ac:dyDescent="0.25">
      <c r="A6" s="148" t="s">
        <v>31</v>
      </c>
      <c r="B6" s="253" t="str">
        <f>'zápis E-H'!C5</f>
        <v>Mikovičová Bára</v>
      </c>
      <c r="C6" s="254"/>
      <c r="D6" s="278" t="s">
        <v>32</v>
      </c>
      <c r="E6" s="219"/>
      <c r="F6" s="222"/>
      <c r="H6" s="148" t="s">
        <v>31</v>
      </c>
      <c r="I6" s="253" t="str">
        <f>'zápis E-H'!E4</f>
        <v>Kucharczyk Vojtěch</v>
      </c>
      <c r="J6" s="254"/>
      <c r="K6" s="255" t="s">
        <v>32</v>
      </c>
      <c r="L6" s="256"/>
      <c r="M6" s="257"/>
    </row>
    <row r="7" spans="1:13" ht="20.100000000000001" customHeight="1" thickBot="1" x14ac:dyDescent="0.25"/>
    <row r="8" spans="1:13" ht="36" customHeight="1" x14ac:dyDescent="0.2">
      <c r="A8" s="264" t="str">
        <f>'zápis E-H'!C1</f>
        <v>BTM U11 Lednice</v>
      </c>
      <c r="B8" s="265"/>
      <c r="C8" s="265"/>
      <c r="D8" s="265"/>
      <c r="E8" s="265"/>
      <c r="F8" s="266"/>
      <c r="H8" s="264" t="str">
        <f>'zápis E-H'!C1</f>
        <v>BTM U11 Lednice</v>
      </c>
      <c r="I8" s="265"/>
      <c r="J8" s="265"/>
      <c r="K8" s="265"/>
      <c r="L8" s="265"/>
      <c r="M8" s="266"/>
    </row>
    <row r="9" spans="1:13" ht="36" customHeight="1" thickBot="1" x14ac:dyDescent="0.25">
      <c r="A9" s="275" t="str">
        <f>CONCATENATE(" ",'zápis E-H'!F5," ")</f>
        <v xml:space="preserve"> Turnaj A - skupina E </v>
      </c>
      <c r="B9" s="259"/>
      <c r="C9" s="260"/>
      <c r="D9" s="93" t="str">
        <f>CONCATENATE(" ",'zápis E-H'!G5)</f>
        <v xml:space="preserve"> 13.4.2024</v>
      </c>
      <c r="E9" s="94" t="str">
        <f>CONCATENATE("zápas č. ",'zápis E-H'!H5)</f>
        <v>zápas č. 2</v>
      </c>
      <c r="F9" s="95" t="str">
        <f>CONCATENATE("stůl č. ",'zápis E-H'!I5)</f>
        <v xml:space="preserve">stůl č. </v>
      </c>
      <c r="H9" s="275" t="str">
        <f>CONCATENATE(" ",'zápis E-H'!F8," ")</f>
        <v xml:space="preserve"> Turnaj A - skupina E </v>
      </c>
      <c r="I9" s="259"/>
      <c r="J9" s="260"/>
      <c r="K9" s="93" t="str">
        <f>CONCATENATE(" ",'zápis E-H'!G8)</f>
        <v xml:space="preserve"> 13.4.2024</v>
      </c>
      <c r="L9" s="94" t="str">
        <f>CONCATENATE("zápas č. ",'zápis E-H'!H8)</f>
        <v>zápas č. 5</v>
      </c>
      <c r="M9" s="95" t="str">
        <f>CONCATENATE("stůl č. ",'zápis E-H'!I8)</f>
        <v xml:space="preserve">stůl č. </v>
      </c>
    </row>
    <row r="10" spans="1:13" ht="36" customHeight="1" thickBot="1" x14ac:dyDescent="0.25">
      <c r="A10" s="261" t="str">
        <f>CONCATENATE(IF(COUNTIF(seznam!$A$2:$A$129,'zápis E-H'!A5)=1,VLOOKUP('zápis E-H'!A5,seznam!$A$2:$C$129,2,FALSE),"------"),"   (",IF(COUNTIF(seznam!$A$2:$A$129,'zápis E-H'!A5)=1,VLOOKUP('zápis E-H'!A5,seznam!$A$2:$C$129,3,FALSE),"------"),")")</f>
        <v>Mikovičová Bára   (SKST Hodonín)</v>
      </c>
      <c r="B10" s="262"/>
      <c r="C10" s="263"/>
      <c r="D10" s="261" t="str">
        <f>CONCATENATE(IF(COUNTIF(seznam!$A$2:$A$129,'zápis E-H'!B5)=1,VLOOKUP('zápis E-H'!B5,seznam!$A$2:$C$129,2,FALSE),"------"),"   (",IF(COUNTIF(seznam!$A$2:$A$129,'zápis E-H'!B5)=1,VLOOKUP('zápis E-H'!B5,seznam!$A$2:$C$129,3,FALSE),"------"),")")</f>
        <v>Kuklínek Tobias   (Prace)</v>
      </c>
      <c r="E10" s="262"/>
      <c r="F10" s="263"/>
      <c r="H10" s="261" t="str">
        <f>CONCATENATE(IF(COUNTIF(seznam!$A$2:$A$129,'zápis E-H'!A8)=1,VLOOKUP('zápis E-H'!A8,seznam!$A$2:$C$129,2,FALSE),"------"),"   (",IF(COUNTIF(seznam!$A$2:$A$129,'zápis E-H'!A8)=1,VLOOKUP('zápis E-H'!A8,seznam!$A$2:$C$129,3,FALSE),"------"),")")</f>
        <v>Mikovičová Bára   (SKST Hodonín)</v>
      </c>
      <c r="I10" s="262"/>
      <c r="J10" s="263"/>
      <c r="K10" s="261" t="str">
        <f>CONCATENATE(IF(COUNTIF(seznam!$A$2:$A$129,'zápis E-H'!B8)=1,VLOOKUP('zápis E-H'!B8,seznam!$A$2:$C$129,2,FALSE),"------"),"   (",IF(COUNTIF(seznam!$A$2:$A$129,'zápis E-H'!B8)=1,VLOOKUP('zápis E-H'!B8,seznam!$A$2:$C$129,3,FALSE),"------"),")")</f>
        <v>Kucharczyk Vojtěch   (Orel Šlapanice)</v>
      </c>
      <c r="L10" s="262"/>
      <c r="M10" s="263"/>
    </row>
    <row r="11" spans="1:13" ht="14.25" customHeight="1" x14ac:dyDescent="0.2">
      <c r="A11" s="96" t="s">
        <v>25</v>
      </c>
      <c r="B11" s="97" t="s">
        <v>26</v>
      </c>
      <c r="C11" s="97" t="s">
        <v>27</v>
      </c>
      <c r="D11" s="97" t="s">
        <v>28</v>
      </c>
      <c r="E11" s="97" t="s">
        <v>29</v>
      </c>
      <c r="F11" s="98" t="s">
        <v>30</v>
      </c>
      <c r="H11" s="96" t="s">
        <v>25</v>
      </c>
      <c r="I11" s="97" t="s">
        <v>26</v>
      </c>
      <c r="J11" s="97" t="s">
        <v>27</v>
      </c>
      <c r="K11" s="97" t="s">
        <v>28</v>
      </c>
      <c r="L11" s="97" t="s">
        <v>29</v>
      </c>
      <c r="M11" s="98" t="s">
        <v>30</v>
      </c>
    </row>
    <row r="12" spans="1:13" ht="36" customHeight="1" thickBot="1" x14ac:dyDescent="0.25">
      <c r="A12" s="99"/>
      <c r="B12" s="100"/>
      <c r="C12" s="100"/>
      <c r="D12" s="100"/>
      <c r="E12" s="100"/>
      <c r="F12" s="101"/>
      <c r="H12" s="99"/>
      <c r="I12" s="100"/>
      <c r="J12" s="100"/>
      <c r="K12" s="100"/>
      <c r="L12" s="100"/>
      <c r="M12" s="101"/>
    </row>
    <row r="13" spans="1:13" ht="36" customHeight="1" thickBot="1" x14ac:dyDescent="0.25">
      <c r="A13" s="148" t="s">
        <v>31</v>
      </c>
      <c r="B13" s="253" t="str">
        <f>'zápis E-H'!E4</f>
        <v>Kucharczyk Vojtěch</v>
      </c>
      <c r="C13" s="254"/>
      <c r="D13" s="255" t="s">
        <v>32</v>
      </c>
      <c r="E13" s="256"/>
      <c r="F13" s="257"/>
      <c r="H13" s="148" t="s">
        <v>31</v>
      </c>
      <c r="I13" s="253" t="str">
        <f>'zápis E-H'!E5</f>
        <v>Kuklínek Tobias</v>
      </c>
      <c r="J13" s="254"/>
      <c r="K13" s="255" t="s">
        <v>32</v>
      </c>
      <c r="L13" s="256"/>
      <c r="M13" s="257"/>
    </row>
    <row r="14" spans="1:13" ht="20.100000000000001" customHeight="1" thickBot="1" x14ac:dyDescent="0.25">
      <c r="C14" s="34"/>
    </row>
    <row r="15" spans="1:13" ht="36" customHeight="1" x14ac:dyDescent="0.2">
      <c r="A15" s="264" t="str">
        <f>'zápis E-H'!C1</f>
        <v>BTM U11 Lednice</v>
      </c>
      <c r="B15" s="276"/>
      <c r="C15" s="276"/>
      <c r="D15" s="276"/>
      <c r="E15" s="276"/>
      <c r="F15" s="277"/>
      <c r="H15" s="264" t="str">
        <f>'zápis E-H'!C1</f>
        <v>BTM U11 Lednice</v>
      </c>
      <c r="I15" s="265"/>
      <c r="J15" s="265"/>
      <c r="K15" s="265"/>
      <c r="L15" s="265"/>
      <c r="M15" s="266"/>
    </row>
    <row r="16" spans="1:13" ht="36" customHeight="1" thickBot="1" x14ac:dyDescent="0.25">
      <c r="A16" s="275" t="str">
        <f>CONCATENATE(" ",'zápis E-H'!F6," ")</f>
        <v xml:space="preserve"> Turnaj A - skupina E </v>
      </c>
      <c r="B16" s="259"/>
      <c r="C16" s="260"/>
      <c r="D16" s="93" t="str">
        <f>CONCATENATE(" ",'zápis E-H'!G6)</f>
        <v xml:space="preserve"> 13.4.2024</v>
      </c>
      <c r="E16" s="94" t="str">
        <f>CONCATENATE("zápas č. ",'zápis E-H'!H6)</f>
        <v>zápas č. 3</v>
      </c>
      <c r="F16" s="95" t="str">
        <f>CONCATENATE("stůl č. ",'zápis E-H'!I6)</f>
        <v xml:space="preserve">stůl č. </v>
      </c>
      <c r="H16" s="275" t="str">
        <f>CONCATENATE(" ",'zápis E-H'!F9," ")</f>
        <v xml:space="preserve"> Turnaj A - skupina E </v>
      </c>
      <c r="I16" s="259"/>
      <c r="J16" s="260"/>
      <c r="K16" s="93" t="str">
        <f>CONCATENATE(" ",'zápis E-H'!G9)</f>
        <v xml:space="preserve"> 13.4.2024</v>
      </c>
      <c r="L16" s="94" t="str">
        <f>CONCATENATE("zápasč. ",'zápis E-H'!H9)</f>
        <v>zápasč. 6</v>
      </c>
      <c r="M16" s="95" t="str">
        <f>CONCATENATE("stůl č. ",'zápis E-H'!I9)</f>
        <v xml:space="preserve">stůl č. </v>
      </c>
    </row>
    <row r="17" spans="1:13" ht="36" customHeight="1" thickBot="1" x14ac:dyDescent="0.25">
      <c r="A17" s="261" t="str">
        <f>CONCATENATE(IF(COUNTIF(seznam!$A$2:$A$129,'zápis E-H'!A6)=1,VLOOKUP('zápis E-H'!A6,seznam!$A$2:$C$129,2,FALSE),"------"),"   (",IF(COUNTIF(seznam!$A$2:$A$129,'zápis E-H'!A6)=1,VLOOKUP('zápis E-H'!A6,seznam!$A$2:$C$129,3,FALSE),"------"),")")</f>
        <v>Kucharczyk Vojtěch   (Orel Šlapanice)</v>
      </c>
      <c r="B17" s="262"/>
      <c r="C17" s="263"/>
      <c r="D17" s="261" t="str">
        <f>CONCATENATE(IF(COUNTIF(seznam!$A$2:$A$129,'zápis E-H'!B6)=1,VLOOKUP('zápis E-H'!B6,seznam!$A$2:$C$129,2,FALSE),"------"),"   (",IF(COUNTIF(seznam!$A$2:$A$129,'zápis E-H'!B6)=1,VLOOKUP('zápis E-H'!B6,seznam!$A$2:$C$129,3,FALSE),"------"),")")</f>
        <v>Kuklínek Tobias   (Prace)</v>
      </c>
      <c r="E17" s="262"/>
      <c r="F17" s="263"/>
      <c r="H17" s="261" t="str">
        <f>CONCATENATE(IF(COUNTIF(seznam!$A$2:$A$129,'zápis E-H'!A9)=1,VLOOKUP('zápis E-H'!A9,seznam!$A$2:$C$129,2,FALSE),"------"),"   (",IF(COUNTIF(seznam!$A$2:$A$129,'zápis E-H'!A9)=1,VLOOKUP('zápis E-H'!A9,seznam!$A$2:$C$129,3,FALSE),"------"),")")</f>
        <v>Kuklínek Tobias   (Prace)</v>
      </c>
      <c r="I17" s="262"/>
      <c r="J17" s="263"/>
      <c r="K17" s="261" t="str">
        <f>CONCATENATE(IF(COUNTIF(seznam!$A$2:$A$129,'zápis E-H'!B9)=1,VLOOKUP('zápis E-H'!B9,seznam!$A$2:$C$129,2,FALSE),"------"),"   (",IF(COUNTIF(seznam!$A$2:$A$129,'zápis E-H'!B9)=1,VLOOKUP('zápis E-H'!B9,seznam!$A$2:$C$129,3,FALSE),"------"),")")</f>
        <v>Zechmeisterová Rebeka   (KST FOSFA LVA)</v>
      </c>
      <c r="L17" s="262"/>
      <c r="M17" s="263"/>
    </row>
    <row r="18" spans="1:13" ht="14.25" customHeight="1" x14ac:dyDescent="0.2">
      <c r="A18" s="96" t="s">
        <v>25</v>
      </c>
      <c r="B18" s="97" t="s">
        <v>26</v>
      </c>
      <c r="C18" s="97" t="s">
        <v>27</v>
      </c>
      <c r="D18" s="97" t="s">
        <v>28</v>
      </c>
      <c r="E18" s="97" t="s">
        <v>29</v>
      </c>
      <c r="F18" s="98" t="s">
        <v>30</v>
      </c>
      <c r="H18" s="96" t="s">
        <v>25</v>
      </c>
      <c r="I18" s="97" t="s">
        <v>26</v>
      </c>
      <c r="J18" s="97" t="s">
        <v>27</v>
      </c>
      <c r="K18" s="97" t="s">
        <v>28</v>
      </c>
      <c r="L18" s="97" t="s">
        <v>29</v>
      </c>
      <c r="M18" s="98" t="s">
        <v>30</v>
      </c>
    </row>
    <row r="19" spans="1:13" ht="36" customHeight="1" thickBot="1" x14ac:dyDescent="0.25">
      <c r="A19" s="99"/>
      <c r="B19" s="100"/>
      <c r="C19" s="100"/>
      <c r="D19" s="100"/>
      <c r="E19" s="100"/>
      <c r="F19" s="101"/>
      <c r="H19" s="99"/>
      <c r="I19" s="100"/>
      <c r="J19" s="100"/>
      <c r="K19" s="100"/>
      <c r="L19" s="100"/>
      <c r="M19" s="101"/>
    </row>
    <row r="20" spans="1:13" ht="36" customHeight="1" thickBot="1" x14ac:dyDescent="0.25">
      <c r="A20" s="148" t="s">
        <v>31</v>
      </c>
      <c r="B20" s="253" t="str">
        <f>'zápis E-H'!C4</f>
        <v>Zechmeisterová Rebeka</v>
      </c>
      <c r="C20" s="254"/>
      <c r="D20" s="255" t="s">
        <v>32</v>
      </c>
      <c r="E20" s="256"/>
      <c r="F20" s="257"/>
      <c r="H20" s="148" t="s">
        <v>31</v>
      </c>
      <c r="I20" s="253" t="str">
        <f>'zápis E-H'!C5</f>
        <v>Mikovičová Bára</v>
      </c>
      <c r="J20" s="254"/>
      <c r="K20" s="255" t="s">
        <v>32</v>
      </c>
      <c r="L20" s="256"/>
      <c r="M20" s="257"/>
    </row>
    <row r="21" spans="1:13" ht="42" customHeight="1" thickBot="1" x14ac:dyDescent="0.25"/>
    <row r="22" spans="1:13" ht="36" customHeight="1" x14ac:dyDescent="0.2">
      <c r="A22" s="270" t="str">
        <f>'zápis E-H'!C1</f>
        <v>BTM U11 Lednice</v>
      </c>
      <c r="B22" s="271"/>
      <c r="C22" s="271"/>
      <c r="D22" s="271"/>
      <c r="E22" s="271"/>
      <c r="F22" s="272"/>
      <c r="H22" s="264" t="str">
        <f>'zápis E-H'!C1</f>
        <v>BTM U11 Lednice</v>
      </c>
      <c r="I22" s="265"/>
      <c r="J22" s="265"/>
      <c r="K22" s="265"/>
      <c r="L22" s="265"/>
      <c r="M22" s="266"/>
    </row>
    <row r="23" spans="1:13" ht="36" customHeight="1" thickBot="1" x14ac:dyDescent="0.25">
      <c r="A23" s="258" t="str">
        <f>'zápis E-H'!F14</f>
        <v>Turnaj A - skupina F</v>
      </c>
      <c r="B23" s="259"/>
      <c r="C23" s="260"/>
      <c r="D23" s="149" t="str">
        <f>'zápis E-H'!G14</f>
        <v>13.4.2024</v>
      </c>
      <c r="E23" s="94" t="str">
        <f>CONCATENATE("zápas č. ",'zápis E-H'!H14)</f>
        <v>zápas č. 1</v>
      </c>
      <c r="F23" s="95" t="str">
        <f>CONCATENATE("stůl č. ",'zápis E-H'!I14)</f>
        <v xml:space="preserve">stůl č. </v>
      </c>
      <c r="H23" s="267" t="str">
        <f>'zápis E-H'!F17</f>
        <v>Turnaj A - skupina F</v>
      </c>
      <c r="I23" s="273"/>
      <c r="J23" s="274"/>
      <c r="K23" s="149" t="str">
        <f>'zápis E-H'!G17</f>
        <v>13.4.2024</v>
      </c>
      <c r="L23" s="94" t="str">
        <f>CONCATENATE("zápas č. ",'zápis E-H'!H17)</f>
        <v>zápas č. 4</v>
      </c>
      <c r="M23" s="95" t="str">
        <f>CONCATENATE("stůl č. ",'zápis E-H'!I17)</f>
        <v xml:space="preserve">stůl č. </v>
      </c>
    </row>
    <row r="24" spans="1:13" ht="36" customHeight="1" thickBot="1" x14ac:dyDescent="0.25">
      <c r="A24" s="261" t="str">
        <f>CONCATENATE(IF(COUNTIF(seznam!$A$2:$A$129,'zápis E-H'!A14)=1,VLOOKUP('zápis E-H'!A14,seznam!$A$2:$C$129,2,FALSE),"------"),"   (",IF(COUNTIF(seznam!$A$2:$A$129,'zápis E-H'!A14)=1,VLOOKUP('zápis E-H'!A14,seznam!$A$2:$C$129,3,FALSE),"------"),")")</f>
        <v>Topinka Vojtěch   (Agrotec Hustopeče)</v>
      </c>
      <c r="B24" s="262"/>
      <c r="C24" s="262"/>
      <c r="D24" s="261" t="str">
        <f>CONCATENATE(IF(COUNTIF(seznam!$A$2:$A$129,'zápis E-H'!B14)=1,VLOOKUP('zápis E-H'!B14,seznam!$A$2:$C$129,2,FALSE),"------"),"   (",IF(COUNTIF(seznam!$A$2:$A$129,'zápis E-H'!B14)=1,VLOOKUP('zápis E-H'!B14,seznam!$A$2:$C$129,3,FALSE),"------"),")")</f>
        <v>Pilitowská Ela   (KST Blansko)</v>
      </c>
      <c r="E24" s="262"/>
      <c r="F24" s="263"/>
      <c r="H24" s="261" t="str">
        <f>CONCATENATE(IF(COUNTIF(seznam!$A$2:$A$129,'zápis E-H'!A17)=1,VLOOKUP('zápis E-H'!A17,seznam!$A$2:$C$129,2,FALSE),"------"),"   (",IF(COUNTIF(seznam!$A$2:$A$129,'zápis E-H'!A17)=1,VLOOKUP('zápis E-H'!A17,seznam!$A$2:$C$129,3,FALSE),"------"),")")</f>
        <v>Topinka Vojtěch   (Agrotec Hustopeče)</v>
      </c>
      <c r="I24" s="262"/>
      <c r="J24" s="263"/>
      <c r="K24" s="261" t="str">
        <f>CONCATENATE(IF(COUNTIF(seznam!$A$2:$A$129,'zápis E-H'!B17)=1,VLOOKUP('zápis E-H'!B17,seznam!$A$2:$C$129,2,FALSE),"------"),"   (",IF(COUNTIF(seznam!$A$2:$A$129,'zápis E-H'!B17)=1,VLOOKUP('zápis E-H'!B17,seznam!$A$2:$C$129,3,FALSE),"------"),")")</f>
        <v>Hladký Boleslav   (KST FOSFA LVA)</v>
      </c>
      <c r="L24" s="262"/>
      <c r="M24" s="263"/>
    </row>
    <row r="25" spans="1:13" ht="14.25" customHeight="1" x14ac:dyDescent="0.2">
      <c r="A25" s="96" t="s">
        <v>25</v>
      </c>
      <c r="B25" s="97" t="s">
        <v>26</v>
      </c>
      <c r="C25" s="97" t="s">
        <v>27</v>
      </c>
      <c r="D25" s="97" t="s">
        <v>28</v>
      </c>
      <c r="E25" s="97" t="s">
        <v>29</v>
      </c>
      <c r="F25" s="98" t="s">
        <v>30</v>
      </c>
      <c r="H25" s="96" t="s">
        <v>25</v>
      </c>
      <c r="I25" s="97" t="s">
        <v>26</v>
      </c>
      <c r="J25" s="97" t="s">
        <v>27</v>
      </c>
      <c r="K25" s="97" t="s">
        <v>28</v>
      </c>
      <c r="L25" s="97" t="s">
        <v>29</v>
      </c>
      <c r="M25" s="98" t="s">
        <v>30</v>
      </c>
    </row>
    <row r="26" spans="1:13" ht="36" customHeight="1" thickBot="1" x14ac:dyDescent="0.25">
      <c r="A26" s="99"/>
      <c r="B26" s="100"/>
      <c r="C26" s="100"/>
      <c r="D26" s="100"/>
      <c r="E26" s="100"/>
      <c r="F26" s="101"/>
      <c r="H26" s="99"/>
      <c r="I26" s="100"/>
      <c r="J26" s="100"/>
      <c r="K26" s="100"/>
      <c r="L26" s="100"/>
      <c r="M26" s="101"/>
    </row>
    <row r="27" spans="1:13" ht="36" customHeight="1" thickBot="1" x14ac:dyDescent="0.25">
      <c r="A27" s="148" t="s">
        <v>31</v>
      </c>
      <c r="B27" s="253" t="str">
        <f>'zápis E-H'!C15</f>
        <v>Hladký Boleslav</v>
      </c>
      <c r="C27" s="254"/>
      <c r="D27" s="255" t="s">
        <v>32</v>
      </c>
      <c r="E27" s="256"/>
      <c r="F27" s="257"/>
      <c r="H27" s="148" t="s">
        <v>31</v>
      </c>
      <c r="I27" s="253" t="str">
        <f>'zápis E-H'!E14</f>
        <v>Pilitowská Ela</v>
      </c>
      <c r="J27" s="254"/>
      <c r="K27" s="255" t="s">
        <v>32</v>
      </c>
      <c r="L27" s="256"/>
      <c r="M27" s="257"/>
    </row>
    <row r="28" spans="1:13" ht="19.5" customHeight="1" thickBot="1" x14ac:dyDescent="0.25"/>
    <row r="29" spans="1:13" ht="36" customHeight="1" x14ac:dyDescent="0.2">
      <c r="A29" s="264" t="str">
        <f>'zápis E-H'!C1</f>
        <v>BTM U11 Lednice</v>
      </c>
      <c r="B29" s="265"/>
      <c r="C29" s="265"/>
      <c r="D29" s="265"/>
      <c r="E29" s="265"/>
      <c r="F29" s="266"/>
      <c r="H29" s="264" t="str">
        <f>'zápis E-H'!C1</f>
        <v>BTM U11 Lednice</v>
      </c>
      <c r="I29" s="265"/>
      <c r="J29" s="265"/>
      <c r="K29" s="265"/>
      <c r="L29" s="265"/>
      <c r="M29" s="266"/>
    </row>
    <row r="30" spans="1:13" ht="36" customHeight="1" thickBot="1" x14ac:dyDescent="0.25">
      <c r="A30" s="258" t="str">
        <f>'zápis E-H'!F15</f>
        <v>Turnaj A - skupina F</v>
      </c>
      <c r="B30" s="259"/>
      <c r="C30" s="260"/>
      <c r="D30" s="149" t="str">
        <f>'zápis E-H'!G15</f>
        <v>13.4.2024</v>
      </c>
      <c r="E30" s="94" t="str">
        <f>CONCATENATE("zápas č. ",'zápis E-H'!H15)</f>
        <v>zápas č. 2</v>
      </c>
      <c r="F30" s="95" t="str">
        <f>CONCATENATE("stůl č. ",'zápis E-H'!I15)</f>
        <v xml:space="preserve">stůl č. </v>
      </c>
      <c r="H30" s="258" t="str">
        <f>'zápis E-H'!F18</f>
        <v>Turnaj A - skupina F</v>
      </c>
      <c r="I30" s="259"/>
      <c r="J30" s="260"/>
      <c r="K30" s="149" t="str">
        <f>'zápis E-H'!G18</f>
        <v>13.4.2024</v>
      </c>
      <c r="L30" s="94" t="str">
        <f>CONCATENATE("zápas č. ",'zápis E-H'!H18)</f>
        <v>zápas č. 5</v>
      </c>
      <c r="M30" s="95" t="str">
        <f>CONCATENATE("stůl č. ",'zápis E-H'!I18)</f>
        <v xml:space="preserve">stůl č. </v>
      </c>
    </row>
    <row r="31" spans="1:13" ht="36" customHeight="1" thickBot="1" x14ac:dyDescent="0.25">
      <c r="A31" s="261" t="str">
        <f>CONCATENATE(IF(COUNTIF(seznam!$A$2:$A$129,'zápis E-H'!A15)=1,VLOOKUP('zápis E-H'!A15,seznam!$A$2:$C$129,2,FALSE),"------"),"   (",IF(COUNTIF(seznam!$A$2:$A$129,'zápis E-H'!A15)=1,VLOOKUP('zápis E-H'!A15,seznam!$A$2:$C$129,3,FALSE),"------"),")")</f>
        <v>Hladký Boleslav   (KST FOSFA LVA)</v>
      </c>
      <c r="B31" s="262"/>
      <c r="C31" s="263"/>
      <c r="D31" s="261" t="str">
        <f>CONCATENATE(IF(COUNTIF(seznam!$A$2:$A$129,'zápis E-H'!B15)=1,VLOOKUP('zápis E-H'!B15,seznam!$A$2:$C$129,2,FALSE),"------"),"   (",IF(COUNTIF(seznam!$A$2:$A$129,'zápis E-H'!B15)=1,VLOOKUP('zápis E-H'!B15,seznam!$A$2:$C$129,3,FALSE),"------"),")")</f>
        <v>Kmenta Josef   (SKST Hodonín)</v>
      </c>
      <c r="E31" s="262"/>
      <c r="F31" s="263"/>
      <c r="H31" s="261" t="str">
        <f>CONCATENATE(IF(COUNTIF(seznam!$A$2:$A$129,'zápis E-H'!A18)=1,VLOOKUP('zápis E-H'!A18,seznam!$A$2:$C$129,2,FALSE),"------"),"   (",IF(COUNTIF(seznam!$A$2:$A$129,'zápis E-H'!A18)=1,VLOOKUP('zápis E-H'!A18,seznam!$A$2:$C$129,3,FALSE),"------"),")")</f>
        <v>Hladký Boleslav   (KST FOSFA LVA)</v>
      </c>
      <c r="I31" s="262"/>
      <c r="J31" s="263"/>
      <c r="K31" s="261" t="str">
        <f>CONCATENATE(IF(COUNTIF(seznam!$A$2:$A$129,'zápis E-H'!B18)=1,VLOOKUP('zápis E-H'!B18,seznam!$A$2:$C$129,2,FALSE),"------"),"   (",IF(COUNTIF(seznam!$A$2:$A$129,'zápis E-H'!B18)=1,VLOOKUP('zápis E-H'!B18,seznam!$A$2:$C$129,3,FALSE),"------"),")")</f>
        <v>Pilitowská Ela   (KST Blansko)</v>
      </c>
      <c r="L31" s="262"/>
      <c r="M31" s="263"/>
    </row>
    <row r="32" spans="1:13" ht="14.25" customHeight="1" x14ac:dyDescent="0.2">
      <c r="A32" s="96" t="s">
        <v>25</v>
      </c>
      <c r="B32" s="97" t="s">
        <v>26</v>
      </c>
      <c r="C32" s="97" t="s">
        <v>27</v>
      </c>
      <c r="D32" s="97" t="s">
        <v>28</v>
      </c>
      <c r="E32" s="97" t="s">
        <v>29</v>
      </c>
      <c r="F32" s="98" t="s">
        <v>30</v>
      </c>
      <c r="H32" s="96" t="s">
        <v>25</v>
      </c>
      <c r="I32" s="97" t="s">
        <v>26</v>
      </c>
      <c r="J32" s="97" t="s">
        <v>27</v>
      </c>
      <c r="K32" s="97" t="s">
        <v>28</v>
      </c>
      <c r="L32" s="97" t="s">
        <v>29</v>
      </c>
      <c r="M32" s="98" t="s">
        <v>30</v>
      </c>
    </row>
    <row r="33" spans="1:13" ht="36" customHeight="1" thickBot="1" x14ac:dyDescent="0.25">
      <c r="A33" s="99"/>
      <c r="B33" s="100"/>
      <c r="C33" s="100"/>
      <c r="D33" s="100"/>
      <c r="E33" s="100"/>
      <c r="F33" s="101"/>
      <c r="H33" s="99"/>
      <c r="I33" s="100"/>
      <c r="J33" s="100"/>
      <c r="K33" s="100"/>
      <c r="L33" s="100"/>
      <c r="M33" s="101"/>
    </row>
    <row r="34" spans="1:13" ht="36" customHeight="1" thickBot="1" x14ac:dyDescent="0.25">
      <c r="A34" s="148" t="s">
        <v>31</v>
      </c>
      <c r="B34" s="253" t="str">
        <f>'zápis E-H'!E14</f>
        <v>Pilitowská Ela</v>
      </c>
      <c r="C34" s="254"/>
      <c r="D34" s="255" t="s">
        <v>32</v>
      </c>
      <c r="E34" s="256"/>
      <c r="F34" s="257"/>
      <c r="H34" s="148" t="s">
        <v>31</v>
      </c>
      <c r="I34" s="253" t="str">
        <f>'zápis E-H'!E15</f>
        <v>Kmenta Josef</v>
      </c>
      <c r="J34" s="254"/>
      <c r="K34" s="255" t="s">
        <v>32</v>
      </c>
      <c r="L34" s="256"/>
      <c r="M34" s="257"/>
    </row>
    <row r="35" spans="1:13" ht="19.5" customHeight="1" thickBot="1" x14ac:dyDescent="0.25"/>
    <row r="36" spans="1:13" ht="36" customHeight="1" x14ac:dyDescent="0.2">
      <c r="A36" s="264" t="str">
        <f>'zápis E-H'!C1</f>
        <v>BTM U11 Lednice</v>
      </c>
      <c r="B36" s="265"/>
      <c r="C36" s="265"/>
      <c r="D36" s="265"/>
      <c r="E36" s="265"/>
      <c r="F36" s="266"/>
      <c r="H36" s="264" t="str">
        <f>'zápis E-H'!C1</f>
        <v>BTM U11 Lednice</v>
      </c>
      <c r="I36" s="265"/>
      <c r="J36" s="265"/>
      <c r="K36" s="265"/>
      <c r="L36" s="265"/>
      <c r="M36" s="266"/>
    </row>
    <row r="37" spans="1:13" ht="36" customHeight="1" thickBot="1" x14ac:dyDescent="0.25">
      <c r="A37" s="258" t="str">
        <f>'zápis E-H'!F16</f>
        <v>Turnaj A - skupina F</v>
      </c>
      <c r="B37" s="259"/>
      <c r="C37" s="260"/>
      <c r="D37" s="149" t="str">
        <f>'zápis E-H'!G16</f>
        <v>13.4.2024</v>
      </c>
      <c r="E37" s="94" t="str">
        <f>CONCATENATE("zápas č. ",'zápis E-H'!H16)</f>
        <v>zápas č. 3</v>
      </c>
      <c r="F37" s="95" t="str">
        <f>CONCATENATE("stůl č. ",'zápis E-H'!I16)</f>
        <v xml:space="preserve">stůl č. </v>
      </c>
      <c r="H37" s="258" t="str">
        <f>'zápis E-H'!F19</f>
        <v>Turnaj A - skupina F</v>
      </c>
      <c r="I37" s="259"/>
      <c r="J37" s="260"/>
      <c r="K37" s="149" t="str">
        <f>'zápis E-H'!G19</f>
        <v>13.4.2024</v>
      </c>
      <c r="L37" s="94" t="str">
        <f>CONCATENATE("zápas č. ",'zápis E-H'!H19)</f>
        <v>zápas č. 6</v>
      </c>
      <c r="M37" s="95" t="str">
        <f>CONCATENATE("stůl č. ",'zápis E-H'!I19)</f>
        <v xml:space="preserve">stůl č. </v>
      </c>
    </row>
    <row r="38" spans="1:13" ht="36" customHeight="1" thickBot="1" x14ac:dyDescent="0.25">
      <c r="A38" s="261" t="str">
        <f>CONCATENATE(IF(COUNTIF(seznam!$A$2:$A$129,'zápis E-H'!A16)=1,VLOOKUP('zápis E-H'!A16,seznam!$A$2:$C$129,2,FALSE),"------"),"   (",IF(COUNTIF(seznam!$A$2:$A$129,'zápis E-H'!A16)=1,VLOOKUP('zápis E-H'!A16,seznam!$A$2:$C$129,3,FALSE),"------"),")")</f>
        <v>Pilitowská Ela   (KST Blansko)</v>
      </c>
      <c r="B38" s="262"/>
      <c r="C38" s="263"/>
      <c r="D38" s="261" t="str">
        <f>CONCATENATE(IF(COUNTIF(seznam!$A$2:$A$129,'zápis E-H'!B16)=1,VLOOKUP('zápis E-H'!B16,seznam!$A$2:$C$129,2,FALSE),"------"),"   (",IF(COUNTIF(seznam!$A$2:$A$129,'zápis E-H'!B16)=1,VLOOKUP('zápis E-H'!B16,seznam!$A$2:$C$129,3,FALSE),"------"),")")</f>
        <v>Kmenta Josef   (SKST Hodonín)</v>
      </c>
      <c r="E38" s="262"/>
      <c r="F38" s="263"/>
      <c r="H38" s="261" t="str">
        <f>CONCATENATE(IF(COUNTIF(seznam!$A$2:$A$129,'zápis E-H'!A19)=1,VLOOKUP('zápis E-H'!A19,seznam!$A$2:$C$129,2,FALSE),"------"),"   (",IF(COUNTIF(seznam!$A$2:$A$129,'zápis E-H'!A19)=1,VLOOKUP('zápis E-H'!A19,seznam!$A$2:$C$129,3,FALSE),"------"),")")</f>
        <v>Kmenta Josef   (SKST Hodonín)</v>
      </c>
      <c r="I38" s="262"/>
      <c r="J38" s="263"/>
      <c r="K38" s="261" t="str">
        <f>CONCATENATE(IF(COUNTIF(seznam!$A$2:$A$129,'zápis E-H'!B19)=1,VLOOKUP('zápis E-H'!B19,seznam!$A$2:$C$129,2,FALSE),"------"),"   (",IF(COUNTIF(seznam!$A$2:$A$129,'zápis E-H'!B19)=1,VLOOKUP('zápis E-H'!B19,seznam!$A$2:$C$129,3,FALSE),"------"),")")</f>
        <v>Topinka Vojtěch   (Agrotec Hustopeče)</v>
      </c>
      <c r="L38" s="262"/>
      <c r="M38" s="263"/>
    </row>
    <row r="39" spans="1:13" ht="14.25" customHeight="1" x14ac:dyDescent="0.2">
      <c r="A39" s="96" t="s">
        <v>25</v>
      </c>
      <c r="B39" s="97" t="s">
        <v>26</v>
      </c>
      <c r="C39" s="97" t="s">
        <v>27</v>
      </c>
      <c r="D39" s="97" t="s">
        <v>28</v>
      </c>
      <c r="E39" s="97" t="s">
        <v>29</v>
      </c>
      <c r="F39" s="98" t="s">
        <v>30</v>
      </c>
      <c r="H39" s="96" t="s">
        <v>25</v>
      </c>
      <c r="I39" s="97" t="s">
        <v>26</v>
      </c>
      <c r="J39" s="97" t="s">
        <v>27</v>
      </c>
      <c r="K39" s="97" t="s">
        <v>28</v>
      </c>
      <c r="L39" s="97" t="s">
        <v>29</v>
      </c>
      <c r="M39" s="98" t="s">
        <v>30</v>
      </c>
    </row>
    <row r="40" spans="1:13" ht="36" customHeight="1" thickBot="1" x14ac:dyDescent="0.25">
      <c r="A40" s="99"/>
      <c r="B40" s="100"/>
      <c r="C40" s="100"/>
      <c r="D40" s="100"/>
      <c r="E40" s="100"/>
      <c r="F40" s="101"/>
      <c r="H40" s="99"/>
      <c r="I40" s="100"/>
      <c r="J40" s="100"/>
      <c r="K40" s="100"/>
      <c r="L40" s="100"/>
      <c r="M40" s="101"/>
    </row>
    <row r="41" spans="1:13" ht="36" customHeight="1" thickBot="1" x14ac:dyDescent="0.25">
      <c r="A41" s="148" t="s">
        <v>31</v>
      </c>
      <c r="B41" s="253" t="str">
        <f>'zápis E-H'!C14</f>
        <v>Topinka Vojtěch</v>
      </c>
      <c r="C41" s="254"/>
      <c r="D41" s="255" t="s">
        <v>32</v>
      </c>
      <c r="E41" s="256"/>
      <c r="F41" s="257"/>
      <c r="H41" s="148" t="s">
        <v>31</v>
      </c>
      <c r="I41" s="253" t="str">
        <f>'zápis E-H'!C15</f>
        <v>Hladký Boleslav</v>
      </c>
      <c r="J41" s="254"/>
      <c r="K41" s="255" t="s">
        <v>32</v>
      </c>
      <c r="L41" s="256"/>
      <c r="M41" s="257"/>
    </row>
    <row r="42" spans="1:13" ht="42" customHeight="1" thickBot="1" x14ac:dyDescent="0.25"/>
    <row r="43" spans="1:13" ht="36" customHeight="1" x14ac:dyDescent="0.2">
      <c r="A43" s="270" t="str">
        <f>'zápis E-H'!C1</f>
        <v>BTM U11 Lednice</v>
      </c>
      <c r="B43" s="271"/>
      <c r="C43" s="271"/>
      <c r="D43" s="271"/>
      <c r="E43" s="271"/>
      <c r="F43" s="272"/>
      <c r="H43" s="264" t="str">
        <f>'zápis E-H'!C1</f>
        <v>BTM U11 Lednice</v>
      </c>
      <c r="I43" s="265"/>
      <c r="J43" s="265"/>
      <c r="K43" s="265"/>
      <c r="L43" s="265"/>
      <c r="M43" s="266"/>
    </row>
    <row r="44" spans="1:13" ht="36" customHeight="1" thickBot="1" x14ac:dyDescent="0.25">
      <c r="A44" s="258" t="str">
        <f>'zápis E-H'!F24</f>
        <v>Turnaj B - skupina A</v>
      </c>
      <c r="B44" s="259"/>
      <c r="C44" s="260"/>
      <c r="D44" s="149" t="str">
        <f>'zápis E-H'!G24</f>
        <v>13.4.2024</v>
      </c>
      <c r="E44" s="94" t="str">
        <f>CONCATENATE("zápas č. ",'zápis E-H'!H24)</f>
        <v>zápas č. 1</v>
      </c>
      <c r="F44" s="95" t="str">
        <f>CONCATENATE("stůl č. ",'zápis E-H'!I24)</f>
        <v xml:space="preserve">stůl č. </v>
      </c>
      <c r="H44" s="267" t="str">
        <f>'zápis E-H'!F27</f>
        <v>Turnaj B - skupina A</v>
      </c>
      <c r="I44" s="268"/>
      <c r="J44" s="269"/>
      <c r="K44" s="149" t="str">
        <f>'zápis E-H'!G27</f>
        <v>13.4.2024</v>
      </c>
      <c r="L44" s="94" t="str">
        <f>CONCATENATE("zápas č. ",'zápis E-H'!H27)</f>
        <v>zápas č. 4</v>
      </c>
      <c r="M44" s="95" t="str">
        <f>CONCATENATE("stůl č. ",'zápis E-H'!I27)</f>
        <v xml:space="preserve">stůl č. </v>
      </c>
    </row>
    <row r="45" spans="1:13" ht="36" customHeight="1" thickBot="1" x14ac:dyDescent="0.25">
      <c r="A45" s="261" t="str">
        <f>CONCATENATE(IF(COUNTIF(seznam!$A$2:$A$129,'zápis E-H'!A24)=1,VLOOKUP('zápis E-H'!A24,seznam!$A$2:$C$129,2,FALSE),"------"),"   (",IF(COUNTIF(seznam!$A$2:$A$129,'zápis E-H'!A24)=1,VLOOKUP('zápis E-H'!A24,seznam!$A$2:$C$129,3,FALSE),"------"),")")</f>
        <v>Kapitán Martin   (MSK Břeclav)</v>
      </c>
      <c r="B45" s="262"/>
      <c r="C45" s="262"/>
      <c r="D45" s="261" t="str">
        <f>CONCATENATE(IF(COUNTIF(seznam!$A$2:$A$129,'zápis E-H'!B24)=1,VLOOKUP('zápis E-H'!B24,seznam!$A$2:$C$129,2,FALSE),"------"),"   (",IF(COUNTIF(seznam!$A$2:$A$129,'zápis E-H'!B24)=1,VLOOKUP('zápis E-H'!B24,seznam!$A$2:$C$129,3,FALSE),"------"),")")</f>
        <v>------   (------)</v>
      </c>
      <c r="E45" s="262"/>
      <c r="F45" s="263"/>
      <c r="H45" s="261" t="str">
        <f>CONCATENATE(IF(COUNTIF(seznam!$A$2:$A$129,'zápis E-H'!A27)=1,VLOOKUP('zápis E-H'!A27,seznam!$A$2:$C$129,2,FALSE),"------"),"   (",IF(COUNTIF(seznam!$A$2:$A$129,'zápis E-H'!A27)=1,VLOOKUP('zápis E-H'!A27,seznam!$A$2:$C$129,3,FALSE),"------"),")")</f>
        <v>Kapitán Martin   (MSK Břeclav)</v>
      </c>
      <c r="I45" s="262"/>
      <c r="J45" s="263"/>
      <c r="K45" s="261" t="str">
        <f>CONCATENATE(IF(COUNTIF(seznam!$A$2:$A$129,'zápis E-H'!B27)=1,VLOOKUP('zápis E-H'!B27,seznam!$A$2:$C$129,2,FALSE),"------"),"   (",IF(COUNTIF(seznam!$A$2:$A$129,'zápis E-H'!B27)=1,VLOOKUP('zápis E-H'!B27,seznam!$A$2:$C$129,3,FALSE),"------"),")")</f>
        <v>Vranka Zachariáš   (KST FOSFA LVA)</v>
      </c>
      <c r="L45" s="262"/>
      <c r="M45" s="263"/>
    </row>
    <row r="46" spans="1:13" ht="14.25" customHeight="1" x14ac:dyDescent="0.2">
      <c r="A46" s="96" t="s">
        <v>25</v>
      </c>
      <c r="B46" s="97" t="s">
        <v>26</v>
      </c>
      <c r="C46" s="97" t="s">
        <v>27</v>
      </c>
      <c r="D46" s="97" t="s">
        <v>28</v>
      </c>
      <c r="E46" s="97" t="s">
        <v>29</v>
      </c>
      <c r="F46" s="98" t="s">
        <v>30</v>
      </c>
      <c r="H46" s="96" t="s">
        <v>25</v>
      </c>
      <c r="I46" s="97" t="s">
        <v>26</v>
      </c>
      <c r="J46" s="97" t="s">
        <v>27</v>
      </c>
      <c r="K46" s="97" t="s">
        <v>28</v>
      </c>
      <c r="L46" s="97" t="s">
        <v>29</v>
      </c>
      <c r="M46" s="98" t="s">
        <v>30</v>
      </c>
    </row>
    <row r="47" spans="1:13" ht="36" customHeight="1" thickBot="1" x14ac:dyDescent="0.25">
      <c r="A47" s="99"/>
      <c r="B47" s="100"/>
      <c r="C47" s="100"/>
      <c r="D47" s="100"/>
      <c r="E47" s="100"/>
      <c r="F47" s="101"/>
      <c r="H47" s="99"/>
      <c r="I47" s="100"/>
      <c r="J47" s="100"/>
      <c r="K47" s="100"/>
      <c r="L47" s="100"/>
      <c r="M47" s="101"/>
    </row>
    <row r="48" spans="1:13" ht="36" customHeight="1" thickBot="1" x14ac:dyDescent="0.25">
      <c r="A48" s="148" t="s">
        <v>31</v>
      </c>
      <c r="B48" s="253" t="str">
        <f>'zápis E-H'!C25</f>
        <v>Vranka Zachariáš</v>
      </c>
      <c r="C48" s="254"/>
      <c r="D48" s="255" t="s">
        <v>32</v>
      </c>
      <c r="E48" s="256"/>
      <c r="F48" s="257"/>
      <c r="H48" s="148" t="s">
        <v>31</v>
      </c>
      <c r="I48" s="253" t="str">
        <f>'zápis E-H'!E24</f>
        <v>------</v>
      </c>
      <c r="J48" s="254"/>
      <c r="K48" s="255" t="s">
        <v>32</v>
      </c>
      <c r="L48" s="256"/>
      <c r="M48" s="257"/>
    </row>
    <row r="49" spans="1:13" ht="19.5" customHeight="1" thickBot="1" x14ac:dyDescent="0.25"/>
    <row r="50" spans="1:13" ht="36" customHeight="1" x14ac:dyDescent="0.2">
      <c r="A50" s="264" t="str">
        <f>'zápis E-H'!C1</f>
        <v>BTM U11 Lednice</v>
      </c>
      <c r="B50" s="265"/>
      <c r="C50" s="265"/>
      <c r="D50" s="265"/>
      <c r="E50" s="265"/>
      <c r="F50" s="266"/>
      <c r="H50" s="264" t="str">
        <f>'zápis E-H'!C1</f>
        <v>BTM U11 Lednice</v>
      </c>
      <c r="I50" s="265"/>
      <c r="J50" s="265"/>
      <c r="K50" s="265"/>
      <c r="L50" s="265"/>
      <c r="M50" s="266"/>
    </row>
    <row r="51" spans="1:13" ht="36" customHeight="1" thickBot="1" x14ac:dyDescent="0.25">
      <c r="A51" s="258" t="str">
        <f>'zápis E-H'!F25</f>
        <v>Turnaj B - skupina A</v>
      </c>
      <c r="B51" s="259"/>
      <c r="C51" s="260"/>
      <c r="D51" s="149" t="str">
        <f>'zápis E-H'!G25</f>
        <v>13.4.2024</v>
      </c>
      <c r="E51" s="94" t="str">
        <f>CONCATENATE("zápas č. ",'zápis E-H'!H25)</f>
        <v>zápas č. 2</v>
      </c>
      <c r="F51" s="95" t="str">
        <f>CONCATENATE("stůl č. ",'zápis E-H'!I25)</f>
        <v xml:space="preserve">stůl č. </v>
      </c>
      <c r="H51" s="258" t="str">
        <f>'zápis E-H'!F28</f>
        <v>Turnaj B - skupina A</v>
      </c>
      <c r="I51" s="259"/>
      <c r="J51" s="260"/>
      <c r="K51" s="149" t="str">
        <f>'zápis E-H'!G28</f>
        <v>13.4.2024</v>
      </c>
      <c r="L51" s="94" t="str">
        <f>CONCATENATE("zápas č. ",'zápis E-H'!H28)</f>
        <v>zápas č. 5</v>
      </c>
      <c r="M51" s="95" t="str">
        <f>CONCATENATE("stůl č. ",'zápis E-H'!I28)</f>
        <v xml:space="preserve">stůl č. </v>
      </c>
    </row>
    <row r="52" spans="1:13" ht="36" customHeight="1" thickBot="1" x14ac:dyDescent="0.25">
      <c r="A52" s="261" t="str">
        <f>CONCATENATE(IF(COUNTIF(seznam!$A$2:$A$129,'zápis E-H'!A25)=1,VLOOKUP('zápis E-H'!A25,seznam!$A$2:$C$129,2,FALSE),"------"),"   (",IF(COUNTIF(seznam!$A$2:$A$129,'zápis E-H'!A25)=1,VLOOKUP('zápis E-H'!A25,seznam!$A$2:$C$129,3,FALSE),"------"),")")</f>
        <v>Vranka Zachariáš   (KST FOSFA LVA)</v>
      </c>
      <c r="B52" s="262"/>
      <c r="C52" s="263"/>
      <c r="D52" s="261" t="str">
        <f>CONCATENATE(IF(COUNTIF(seznam!$A$2:$A$129,'zápis E-H'!B25)=1,VLOOKUP('zápis E-H'!B25,seznam!$A$2:$C$129,2,FALSE),"------"),"   (",IF(COUNTIF(seznam!$A$2:$A$129,'zápis E-H'!B25)=1,VLOOKUP('zápis E-H'!B25,seznam!$A$2:$C$129,3,FALSE),"------"),")")</f>
        <v>Svobodová Terezie   (TJ Sokol Vlkoš)</v>
      </c>
      <c r="E52" s="262"/>
      <c r="F52" s="263"/>
      <c r="H52" s="261" t="str">
        <f>CONCATENATE(IF(COUNTIF(seznam!$A$2:$A$129,'zápis E-H'!A28)=1,VLOOKUP('zápis E-H'!A28,seznam!$A$2:$C$129,2,FALSE),"------"),"   (",IF(COUNTIF(seznam!$A$2:$A$129,'zápis E-H'!A28)=1,VLOOKUP('zápis E-H'!A28,seznam!$A$2:$C$129,3,FALSE),"------"),")")</f>
        <v>Vranka Zachariáš   (KST FOSFA LVA)</v>
      </c>
      <c r="I52" s="262"/>
      <c r="J52" s="263"/>
      <c r="K52" s="261" t="str">
        <f>CONCATENATE(IF(COUNTIF(seznam!$A$2:$A$129,'zápis E-H'!B28)=1,VLOOKUP('zápis E-H'!B28,seznam!$A$2:$C$129,2,FALSE),"------"),"   (",IF(COUNTIF(seznam!$A$2:$A$129,'zápis E-H'!B28)=1,VLOOKUP('zápis E-H'!B28,seznam!$A$2:$C$129,3,FALSE),"------"),")")</f>
        <v>------   (------)</v>
      </c>
      <c r="L52" s="262"/>
      <c r="M52" s="263"/>
    </row>
    <row r="53" spans="1:13" ht="14.25" customHeight="1" x14ac:dyDescent="0.2">
      <c r="A53" s="96" t="s">
        <v>25</v>
      </c>
      <c r="B53" s="97" t="s">
        <v>26</v>
      </c>
      <c r="C53" s="97" t="s">
        <v>27</v>
      </c>
      <c r="D53" s="97" t="s">
        <v>28</v>
      </c>
      <c r="E53" s="97" t="s">
        <v>29</v>
      </c>
      <c r="F53" s="98" t="s">
        <v>30</v>
      </c>
      <c r="H53" s="96" t="s">
        <v>25</v>
      </c>
      <c r="I53" s="97" t="s">
        <v>26</v>
      </c>
      <c r="J53" s="97" t="s">
        <v>27</v>
      </c>
      <c r="K53" s="97" t="s">
        <v>28</v>
      </c>
      <c r="L53" s="97" t="s">
        <v>29</v>
      </c>
      <c r="M53" s="98" t="s">
        <v>30</v>
      </c>
    </row>
    <row r="54" spans="1:13" ht="36" customHeight="1" thickBot="1" x14ac:dyDescent="0.25">
      <c r="A54" s="99"/>
      <c r="B54" s="100"/>
      <c r="C54" s="100"/>
      <c r="D54" s="100"/>
      <c r="E54" s="100"/>
      <c r="F54" s="101"/>
      <c r="H54" s="99"/>
      <c r="I54" s="100"/>
      <c r="J54" s="100"/>
      <c r="K54" s="100"/>
      <c r="L54" s="100"/>
      <c r="M54" s="101"/>
    </row>
    <row r="55" spans="1:13" ht="36" customHeight="1" thickBot="1" x14ac:dyDescent="0.25">
      <c r="A55" s="148" t="s">
        <v>31</v>
      </c>
      <c r="B55" s="253" t="str">
        <f>'zápis E-H'!E24</f>
        <v>------</v>
      </c>
      <c r="C55" s="254"/>
      <c r="D55" s="255" t="s">
        <v>32</v>
      </c>
      <c r="E55" s="256"/>
      <c r="F55" s="257"/>
      <c r="H55" s="148" t="s">
        <v>31</v>
      </c>
      <c r="I55" s="253" t="str">
        <f>'zápis E-H'!E25</f>
        <v>Svobodová Terezie</v>
      </c>
      <c r="J55" s="254"/>
      <c r="K55" s="255" t="s">
        <v>32</v>
      </c>
      <c r="L55" s="256"/>
      <c r="M55" s="257"/>
    </row>
    <row r="56" spans="1:13" ht="19.5" customHeight="1" thickBot="1" x14ac:dyDescent="0.25"/>
    <row r="57" spans="1:13" ht="36" customHeight="1" x14ac:dyDescent="0.2">
      <c r="A57" s="264" t="str">
        <f>'zápis E-H'!C1</f>
        <v>BTM U11 Lednice</v>
      </c>
      <c r="B57" s="265"/>
      <c r="C57" s="265"/>
      <c r="D57" s="265"/>
      <c r="E57" s="265"/>
      <c r="F57" s="266"/>
      <c r="H57" s="264" t="str">
        <f>'zápis E-H'!C1</f>
        <v>BTM U11 Lednice</v>
      </c>
      <c r="I57" s="265"/>
      <c r="J57" s="265"/>
      <c r="K57" s="265"/>
      <c r="L57" s="265"/>
      <c r="M57" s="266"/>
    </row>
    <row r="58" spans="1:13" ht="36" customHeight="1" thickBot="1" x14ac:dyDescent="0.25">
      <c r="A58" s="258" t="str">
        <f>'zápis E-H'!F26</f>
        <v>Turnaj B - skupina A</v>
      </c>
      <c r="B58" s="259"/>
      <c r="C58" s="260"/>
      <c r="D58" s="149" t="str">
        <f>'zápis E-H'!G26</f>
        <v>13.4.2024</v>
      </c>
      <c r="E58" s="94" t="str">
        <f>CONCATENATE("zápas č. ",'zápis E-H'!H26)</f>
        <v>zápas č. 3</v>
      </c>
      <c r="F58" s="95" t="str">
        <f>CONCATENATE("stůl č. ",'zápis E-H'!I26)</f>
        <v xml:space="preserve">stůl č. </v>
      </c>
      <c r="H58" s="258" t="str">
        <f>'zápis E-H'!F29</f>
        <v>Turnaj B - skupina A</v>
      </c>
      <c r="I58" s="259"/>
      <c r="J58" s="260"/>
      <c r="K58" s="149" t="str">
        <f>'zápis E-H'!G29</f>
        <v>13.4.2024</v>
      </c>
      <c r="L58" s="94" t="str">
        <f>CONCATENATE("zápas č. ",'zápis E-H'!H29)</f>
        <v>zápas č. 6</v>
      </c>
      <c r="M58" s="95" t="str">
        <f>CONCATENATE("stůl č. ",'zápis E-H'!I29)</f>
        <v xml:space="preserve">stůl č. </v>
      </c>
    </row>
    <row r="59" spans="1:13" ht="36" customHeight="1" thickBot="1" x14ac:dyDescent="0.25">
      <c r="A59" s="261" t="str">
        <f>CONCATENATE(IF(COUNTIF(seznam!$A$2:$A$129,'zápis E-H'!A26)=1,VLOOKUP('zápis E-H'!A26,seznam!$A$2:$C$129,2,FALSE),"------"),"   (",IF(COUNTIF(seznam!$A$2:$A$129,'zápis E-H'!A26)=1,VLOOKUP('zápis E-H'!A26,seznam!$A$2:$C$129,3,FALSE),"------"),")")</f>
        <v>------   (------)</v>
      </c>
      <c r="B59" s="262"/>
      <c r="C59" s="263"/>
      <c r="D59" s="261" t="str">
        <f>CONCATENATE(IF(COUNTIF(seznam!$A$2:$A$129,'zápis E-H'!B26)=1,VLOOKUP('zápis E-H'!B26,seznam!$A$2:$C$129,2,FALSE),"------"),"   (",IF(COUNTIF(seznam!$A$2:$A$129,'zápis E-H'!B26)=1,VLOOKUP('zápis E-H'!B26,seznam!$A$2:$C$129,3,FALSE),"------"),")")</f>
        <v>Svobodová Terezie   (TJ Sokol Vlkoš)</v>
      </c>
      <c r="E59" s="262"/>
      <c r="F59" s="263"/>
      <c r="H59" s="261" t="str">
        <f>CONCATENATE(IF(COUNTIF(seznam!$A$2:$A$129,'zápis E-H'!A29)=1,VLOOKUP('zápis E-H'!A29,seznam!$A$2:$C$129,2,FALSE),"------"),"   (",IF(COUNTIF(seznam!$A$2:$A$129,'zápis E-H'!A29)=1,VLOOKUP('zápis E-H'!A29,seznam!$A$2:$C$129,3,FALSE),"------"),")")</f>
        <v>Svobodová Terezie   (TJ Sokol Vlkoš)</v>
      </c>
      <c r="I59" s="262"/>
      <c r="J59" s="263"/>
      <c r="K59" s="261" t="str">
        <f>CONCATENATE(IF(COUNTIF(seznam!$A$2:$A$129,'zápis E-H'!B29)=1,VLOOKUP('zápis E-H'!B29,seznam!$A$2:$C$129,2,FALSE),"------"),"   (",IF(COUNTIF(seznam!$A$2:$A$129,'zápis E-H'!B29)=1,VLOOKUP('zápis E-H'!B29,seznam!$A$2:$C$129,3,FALSE),"------"),")")</f>
        <v>Kapitán Martin   (MSK Břeclav)</v>
      </c>
      <c r="L59" s="262"/>
      <c r="M59" s="263"/>
    </row>
    <row r="60" spans="1:13" ht="14.25" customHeight="1" x14ac:dyDescent="0.2">
      <c r="A60" s="96" t="s">
        <v>25</v>
      </c>
      <c r="B60" s="97" t="s">
        <v>26</v>
      </c>
      <c r="C60" s="97" t="s">
        <v>27</v>
      </c>
      <c r="D60" s="97" t="s">
        <v>28</v>
      </c>
      <c r="E60" s="97" t="s">
        <v>29</v>
      </c>
      <c r="F60" s="98" t="s">
        <v>30</v>
      </c>
      <c r="H60" s="96" t="s">
        <v>25</v>
      </c>
      <c r="I60" s="97" t="s">
        <v>26</v>
      </c>
      <c r="J60" s="97" t="s">
        <v>27</v>
      </c>
      <c r="K60" s="97" t="s">
        <v>28</v>
      </c>
      <c r="L60" s="97" t="s">
        <v>29</v>
      </c>
      <c r="M60" s="98" t="s">
        <v>30</v>
      </c>
    </row>
    <row r="61" spans="1:13" ht="36" customHeight="1" thickBot="1" x14ac:dyDescent="0.25">
      <c r="A61" s="99"/>
      <c r="B61" s="100"/>
      <c r="C61" s="100"/>
      <c r="D61" s="100"/>
      <c r="E61" s="100"/>
      <c r="F61" s="101"/>
      <c r="H61" s="99"/>
      <c r="I61" s="100"/>
      <c r="J61" s="100"/>
      <c r="K61" s="100"/>
      <c r="L61" s="100"/>
      <c r="M61" s="101"/>
    </row>
    <row r="62" spans="1:13" ht="36" customHeight="1" thickBot="1" x14ac:dyDescent="0.25">
      <c r="A62" s="148" t="s">
        <v>31</v>
      </c>
      <c r="B62" s="253" t="str">
        <f>'zápis E-H'!C24</f>
        <v>Kapitán Martin</v>
      </c>
      <c r="C62" s="254"/>
      <c r="D62" s="255" t="s">
        <v>32</v>
      </c>
      <c r="E62" s="256"/>
      <c r="F62" s="257"/>
      <c r="H62" s="148" t="s">
        <v>31</v>
      </c>
      <c r="I62" s="253" t="str">
        <f>'zápis E-H'!C25</f>
        <v>Vranka Zachariáš</v>
      </c>
      <c r="J62" s="254"/>
      <c r="K62" s="255" t="s">
        <v>32</v>
      </c>
      <c r="L62" s="256"/>
      <c r="M62" s="257"/>
    </row>
    <row r="63" spans="1:13" ht="42" customHeight="1" thickBot="1" x14ac:dyDescent="0.25"/>
    <row r="64" spans="1:13" ht="36" customHeight="1" x14ac:dyDescent="0.2">
      <c r="A64" s="270" t="str">
        <f>'zápis E-H'!C1</f>
        <v>BTM U11 Lednice</v>
      </c>
      <c r="B64" s="271"/>
      <c r="C64" s="271"/>
      <c r="D64" s="271"/>
      <c r="E64" s="271"/>
      <c r="F64" s="272"/>
      <c r="H64" s="264" t="str">
        <f>'zápis E-H'!C1</f>
        <v>BTM U11 Lednice</v>
      </c>
      <c r="I64" s="265"/>
      <c r="J64" s="265"/>
      <c r="K64" s="265"/>
      <c r="L64" s="265"/>
      <c r="M64" s="266"/>
    </row>
    <row r="65" spans="1:13" ht="36" customHeight="1" thickBot="1" x14ac:dyDescent="0.25">
      <c r="A65" s="258" t="str">
        <f>'zápis E-H'!F34</f>
        <v>Turnaj B - skupina B</v>
      </c>
      <c r="B65" s="259"/>
      <c r="C65" s="260"/>
      <c r="D65" s="149" t="str">
        <f>'zápis E-H'!G34</f>
        <v>13.4.2024</v>
      </c>
      <c r="E65" s="94" t="str">
        <f>CONCATENATE("zápas č. ",'zápis E-H'!H34)</f>
        <v>zápas č. 1</v>
      </c>
      <c r="F65" s="95" t="str">
        <f>CONCATENATE("stůl č. ",'zápis E-H'!I34)</f>
        <v xml:space="preserve">stůl č. </v>
      </c>
      <c r="H65" s="267" t="str">
        <f>'zápis E-H'!F37</f>
        <v>Turnaj B - skupina B</v>
      </c>
      <c r="I65" s="268"/>
      <c r="J65" s="269"/>
      <c r="K65" s="149" t="str">
        <f>'zápis E-H'!G37</f>
        <v>13.4.2024</v>
      </c>
      <c r="L65" s="94" t="str">
        <f>CONCATENATE("zápas č. ",'zápis E-H'!H37)</f>
        <v>zápas č. 4</v>
      </c>
      <c r="M65" s="95" t="str">
        <f>CONCATENATE("stůl č. ",'zápis E-H'!I37)</f>
        <v xml:space="preserve">stůl č. </v>
      </c>
    </row>
    <row r="66" spans="1:13" ht="36" customHeight="1" thickBot="1" x14ac:dyDescent="0.25">
      <c r="A66" s="261" t="str">
        <f>CONCATENATE(IF(COUNTIF(seznam!$A$2:$A$129,'zápis E-H'!A34)=1,VLOOKUP('zápis E-H'!A34,seznam!$A$2:$C$129,2,FALSE),"------"),"   (",IF(COUNTIF(seznam!$A$2:$A$129,'zápis E-H'!A34)=1,VLOOKUP('zápis E-H'!A34,seznam!$A$2:$C$129,3,FALSE),"------"),")")</f>
        <v>Luhan Adam   (MSK Břeclav)</v>
      </c>
      <c r="B66" s="262"/>
      <c r="C66" s="262"/>
      <c r="D66" s="261" t="str">
        <f>CONCATENATE(IF(COUNTIF(seznam!$A$2:$A$129,'zápis E-H'!B34)=1,VLOOKUP('zápis E-H'!B34,seznam!$A$2:$C$129,2,FALSE),"------"),"   (",IF(COUNTIF(seznam!$A$2:$A$129,'zápis E-H'!B34)=1,VLOOKUP('zápis E-H'!B34,seznam!$A$2:$C$129,3,FALSE),"------"),")")</f>
        <v>------   (------)</v>
      </c>
      <c r="E66" s="262"/>
      <c r="F66" s="263"/>
      <c r="H66" s="261" t="str">
        <f>CONCATENATE(IF(COUNTIF(seznam!$A$2:$A$129,'zápis E-H'!A37)=1,VLOOKUP('zápis E-H'!A37,seznam!$A$2:$C$129,2,FALSE),"------"),"   (",IF(COUNTIF(seznam!$A$2:$A$129,'zápis E-H'!A37)=1,VLOOKUP('zápis E-H'!A37,seznam!$A$2:$C$129,3,FALSE),"------"),")")</f>
        <v>Luhan Adam   (MSK Břeclav)</v>
      </c>
      <c r="I66" s="262"/>
      <c r="J66" s="263"/>
      <c r="K66" s="261" t="str">
        <f>CONCATENATE(IF(COUNTIF(seznam!$A$2:$A$129,'zápis E-H'!B37)=1,VLOOKUP('zápis E-H'!B37,seznam!$A$2:$C$129,2,FALSE),"------"),"   (",IF(COUNTIF(seznam!$A$2:$A$129,'zápis E-H'!B37)=1,VLOOKUP('zápis E-H'!B37,seznam!$A$2:$C$129,3,FALSE),"------"),")")</f>
        <v>Mikulčíková Michaela   (Sokol Vracov)</v>
      </c>
      <c r="L66" s="262"/>
      <c r="M66" s="263"/>
    </row>
    <row r="67" spans="1:13" ht="14.25" customHeight="1" x14ac:dyDescent="0.2">
      <c r="A67" s="96" t="s">
        <v>25</v>
      </c>
      <c r="B67" s="97" t="s">
        <v>26</v>
      </c>
      <c r="C67" s="97" t="s">
        <v>27</v>
      </c>
      <c r="D67" s="97" t="s">
        <v>28</v>
      </c>
      <c r="E67" s="97" t="s">
        <v>29</v>
      </c>
      <c r="F67" s="98" t="s">
        <v>30</v>
      </c>
      <c r="H67" s="96" t="s">
        <v>25</v>
      </c>
      <c r="I67" s="97" t="s">
        <v>26</v>
      </c>
      <c r="J67" s="97" t="s">
        <v>27</v>
      </c>
      <c r="K67" s="97" t="s">
        <v>28</v>
      </c>
      <c r="L67" s="97" t="s">
        <v>29</v>
      </c>
      <c r="M67" s="98" t="s">
        <v>30</v>
      </c>
    </row>
    <row r="68" spans="1:13" ht="36" customHeight="1" thickBot="1" x14ac:dyDescent="0.25">
      <c r="A68" s="99"/>
      <c r="B68" s="100"/>
      <c r="C68" s="100"/>
      <c r="D68" s="100"/>
      <c r="E68" s="100"/>
      <c r="F68" s="101"/>
      <c r="H68" s="99"/>
      <c r="I68" s="100"/>
      <c r="J68" s="100"/>
      <c r="K68" s="100"/>
      <c r="L68" s="100"/>
      <c r="M68" s="101"/>
    </row>
    <row r="69" spans="1:13" ht="36" customHeight="1" thickBot="1" x14ac:dyDescent="0.25">
      <c r="A69" s="148" t="s">
        <v>31</v>
      </c>
      <c r="B69" s="253" t="str">
        <f>'zápis E-H'!C35</f>
        <v>Mikulčíková Michaela</v>
      </c>
      <c r="C69" s="254"/>
      <c r="D69" s="255" t="s">
        <v>32</v>
      </c>
      <c r="E69" s="256"/>
      <c r="F69" s="257"/>
      <c r="H69" s="148" t="s">
        <v>31</v>
      </c>
      <c r="I69" s="253" t="str">
        <f>'zápis E-H'!E34</f>
        <v>------</v>
      </c>
      <c r="J69" s="254"/>
      <c r="K69" s="255" t="s">
        <v>32</v>
      </c>
      <c r="L69" s="256"/>
      <c r="M69" s="257"/>
    </row>
    <row r="70" spans="1:13" ht="19.5" customHeight="1" thickBot="1" x14ac:dyDescent="0.25"/>
    <row r="71" spans="1:13" ht="36" customHeight="1" x14ac:dyDescent="0.2">
      <c r="A71" s="264" t="str">
        <f>'zápis E-H'!C1</f>
        <v>BTM U11 Lednice</v>
      </c>
      <c r="B71" s="265"/>
      <c r="C71" s="265"/>
      <c r="D71" s="265"/>
      <c r="E71" s="265"/>
      <c r="F71" s="266"/>
      <c r="H71" s="264" t="str">
        <f>'zápis E-H'!C1</f>
        <v>BTM U11 Lednice</v>
      </c>
      <c r="I71" s="265"/>
      <c r="J71" s="265"/>
      <c r="K71" s="265"/>
      <c r="L71" s="265"/>
      <c r="M71" s="266"/>
    </row>
    <row r="72" spans="1:13" ht="36" customHeight="1" thickBot="1" x14ac:dyDescent="0.25">
      <c r="A72" s="258" t="str">
        <f>'zápis E-H'!F35</f>
        <v>Turnaj B - skupina B</v>
      </c>
      <c r="B72" s="259"/>
      <c r="C72" s="260"/>
      <c r="D72" s="149" t="str">
        <f>'zápis E-H'!G35</f>
        <v>13.4.2024</v>
      </c>
      <c r="E72" s="94" t="str">
        <f>CONCATENATE("zápas č. ",'zápis E-H'!H35)</f>
        <v>zápas č. 2</v>
      </c>
      <c r="F72" s="95" t="str">
        <f>CONCATENATE("stůl č. ",'zápis E-H'!I35)</f>
        <v xml:space="preserve">stůl č. </v>
      </c>
      <c r="H72" s="258" t="str">
        <f>'zápis E-H'!F38</f>
        <v>Turnaj B - skupina B</v>
      </c>
      <c r="I72" s="259"/>
      <c r="J72" s="260"/>
      <c r="K72" s="149" t="str">
        <f>'zápis E-H'!G38</f>
        <v>13.4.2024</v>
      </c>
      <c r="L72" s="94" t="str">
        <f>CONCATENATE("zápas č. ",'zápis E-H'!H38)</f>
        <v>zápas č. 5</v>
      </c>
      <c r="M72" s="95" t="str">
        <f>CONCATENATE("stůl č. ",'zápis E-H'!I38)</f>
        <v xml:space="preserve">stůl č. </v>
      </c>
    </row>
    <row r="73" spans="1:13" ht="36" customHeight="1" thickBot="1" x14ac:dyDescent="0.25">
      <c r="A73" s="261" t="str">
        <f>CONCATENATE(IF(COUNTIF(seznam!$A$2:$A$129,'zápis E-H'!A35)=1,VLOOKUP('zápis E-H'!A35,seznam!$A$2:$C$129,2,FALSE),"------"),"   (",IF(COUNTIF(seznam!$A$2:$A$129,'zápis E-H'!A35)=1,VLOOKUP('zápis E-H'!A35,seznam!$A$2:$C$129,3,FALSE),"------"),")")</f>
        <v>Mikulčíková Michaela   (Sokol Vracov)</v>
      </c>
      <c r="B73" s="262"/>
      <c r="C73" s="263"/>
      <c r="D73" s="261" t="str">
        <f>CONCATENATE(IF(COUNTIF(seznam!$A$2:$A$129,'zápis E-H'!B35)=1,VLOOKUP('zápis E-H'!B35,seznam!$A$2:$C$129,2,FALSE),"------"),"   (",IF(COUNTIF(seznam!$A$2:$A$129,'zápis E-H'!B35)=1,VLOOKUP('zápis E-H'!B35,seznam!$A$2:$C$129,3,FALSE),"------"),")")</f>
        <v>Stavinohová Tereza   (KST FOSFA LVA)</v>
      </c>
      <c r="E73" s="262"/>
      <c r="F73" s="263"/>
      <c r="H73" s="261" t="str">
        <f>CONCATENATE(IF(COUNTIF(seznam!$A$2:$A$129,'zápis E-H'!A38)=1,VLOOKUP('zápis E-H'!A38,seznam!$A$2:$C$129,2,FALSE),"------"),"   (",IF(COUNTIF(seznam!$A$2:$A$129,'zápis E-H'!A38)=1,VLOOKUP('zápis E-H'!A38,seznam!$A$2:$C$129,3,FALSE),"------"),")")</f>
        <v>Mikulčíková Michaela   (Sokol Vracov)</v>
      </c>
      <c r="I73" s="262"/>
      <c r="J73" s="263"/>
      <c r="K73" s="261" t="str">
        <f>CONCATENATE(IF(COUNTIF(seznam!$A$2:$A$129,'zápis E-H'!B38)=1,VLOOKUP('zápis E-H'!B38,seznam!$A$2:$C$129,2,FALSE),"------"),"   (",IF(COUNTIF(seznam!$A$2:$A$129,'zápis E-H'!B38)=1,VLOOKUP('zápis E-H'!B38,seznam!$A$2:$C$129,3,FALSE),"------"),")")</f>
        <v>------   (------)</v>
      </c>
      <c r="L73" s="262"/>
      <c r="M73" s="263"/>
    </row>
    <row r="74" spans="1:13" ht="14.25" customHeight="1" x14ac:dyDescent="0.2">
      <c r="A74" s="96" t="s">
        <v>25</v>
      </c>
      <c r="B74" s="97" t="s">
        <v>26</v>
      </c>
      <c r="C74" s="97" t="s">
        <v>27</v>
      </c>
      <c r="D74" s="97" t="s">
        <v>28</v>
      </c>
      <c r="E74" s="97" t="s">
        <v>29</v>
      </c>
      <c r="F74" s="98" t="s">
        <v>30</v>
      </c>
      <c r="H74" s="96" t="s">
        <v>25</v>
      </c>
      <c r="I74" s="97" t="s">
        <v>26</v>
      </c>
      <c r="J74" s="97" t="s">
        <v>27</v>
      </c>
      <c r="K74" s="97" t="s">
        <v>28</v>
      </c>
      <c r="L74" s="97" t="s">
        <v>29</v>
      </c>
      <c r="M74" s="98" t="s">
        <v>30</v>
      </c>
    </row>
    <row r="75" spans="1:13" ht="36" customHeight="1" thickBot="1" x14ac:dyDescent="0.25">
      <c r="A75" s="99"/>
      <c r="B75" s="100"/>
      <c r="C75" s="100"/>
      <c r="D75" s="100"/>
      <c r="E75" s="100"/>
      <c r="F75" s="101"/>
      <c r="H75" s="99"/>
      <c r="I75" s="100"/>
      <c r="J75" s="100"/>
      <c r="K75" s="100"/>
      <c r="L75" s="100"/>
      <c r="M75" s="101"/>
    </row>
    <row r="76" spans="1:13" ht="36" customHeight="1" thickBot="1" x14ac:dyDescent="0.25">
      <c r="A76" s="148" t="s">
        <v>31</v>
      </c>
      <c r="B76" s="253" t="str">
        <f>'zápis E-H'!E34</f>
        <v>------</v>
      </c>
      <c r="C76" s="254"/>
      <c r="D76" s="255" t="s">
        <v>32</v>
      </c>
      <c r="E76" s="256"/>
      <c r="F76" s="257"/>
      <c r="H76" s="148" t="s">
        <v>31</v>
      </c>
      <c r="I76" s="253" t="str">
        <f>'zápis E-H'!E35</f>
        <v>Stavinohová Tereza</v>
      </c>
      <c r="J76" s="254"/>
      <c r="K76" s="255" t="s">
        <v>32</v>
      </c>
      <c r="L76" s="256"/>
      <c r="M76" s="257"/>
    </row>
    <row r="77" spans="1:13" ht="19.5" customHeight="1" thickBot="1" x14ac:dyDescent="0.25"/>
    <row r="78" spans="1:13" ht="36" customHeight="1" x14ac:dyDescent="0.2">
      <c r="A78" s="264" t="str">
        <f>'zápis E-H'!C1</f>
        <v>BTM U11 Lednice</v>
      </c>
      <c r="B78" s="265"/>
      <c r="C78" s="265"/>
      <c r="D78" s="265"/>
      <c r="E78" s="265"/>
      <c r="F78" s="266"/>
      <c r="H78" s="264" t="str">
        <f>'zápis E-H'!C1</f>
        <v>BTM U11 Lednice</v>
      </c>
      <c r="I78" s="265"/>
      <c r="J78" s="265"/>
      <c r="K78" s="265"/>
      <c r="L78" s="265"/>
      <c r="M78" s="266"/>
    </row>
    <row r="79" spans="1:13" ht="36" customHeight="1" thickBot="1" x14ac:dyDescent="0.25">
      <c r="A79" s="258" t="str">
        <f>'zápis E-H'!F36</f>
        <v>Turnaj B - skupina B</v>
      </c>
      <c r="B79" s="259"/>
      <c r="C79" s="260"/>
      <c r="D79" s="149" t="str">
        <f>'zápis E-H'!G36</f>
        <v>13.4.2024</v>
      </c>
      <c r="E79" s="94" t="str">
        <f>CONCATENATE("zápas č. ",'zápis E-H'!H36)</f>
        <v>zápas č. 3</v>
      </c>
      <c r="F79" s="95" t="str">
        <f>CONCATENATE("stůl č. ",'zápis E-H'!I36)</f>
        <v xml:space="preserve">stůl č. </v>
      </c>
      <c r="H79" s="258" t="str">
        <f>'zápis E-H'!F39</f>
        <v>Turnaj B - skupina B</v>
      </c>
      <c r="I79" s="259"/>
      <c r="J79" s="260"/>
      <c r="K79" s="149" t="str">
        <f>'zápis E-H'!G39</f>
        <v>13.4.2024</v>
      </c>
      <c r="L79" s="94" t="str">
        <f>CONCATENATE("zápas č. ",'zápis E-H'!H39)</f>
        <v>zápas č. 6</v>
      </c>
      <c r="M79" s="95" t="str">
        <f>CONCATENATE("stůl č. ",'zápis E-H'!I39)</f>
        <v xml:space="preserve">stůl č. </v>
      </c>
    </row>
    <row r="80" spans="1:13" ht="36" customHeight="1" thickBot="1" x14ac:dyDescent="0.25">
      <c r="A80" s="261" t="str">
        <f>CONCATENATE(IF(COUNTIF(seznam!$A$2:$A$129,'zápis E-H'!A36)=1,VLOOKUP('zápis E-H'!A36,seznam!$A$2:$C$129,2,FALSE),"------"),"   (",IF(COUNTIF(seznam!$A$2:$A$129,'zápis E-H'!A36)=1,VLOOKUP('zápis E-H'!A36,seznam!$A$2:$C$129,3,FALSE),"------"),")")</f>
        <v>------   (------)</v>
      </c>
      <c r="B80" s="262"/>
      <c r="C80" s="263"/>
      <c r="D80" s="261" t="str">
        <f>CONCATENATE(IF(COUNTIF(seznam!$A$2:$A$129,'zápis E-H'!B36)=1,VLOOKUP('zápis E-H'!B36,seznam!$A$2:$C$129,2,FALSE),"------"),"   (",IF(COUNTIF(seznam!$A$2:$A$129,'zápis E-H'!B36)=1,VLOOKUP('zápis E-H'!B36,seznam!$A$2:$C$129,3,FALSE),"------"),")")</f>
        <v>Stavinohová Tereza   (KST FOSFA LVA)</v>
      </c>
      <c r="E80" s="262"/>
      <c r="F80" s="263"/>
      <c r="H80" s="261" t="str">
        <f>CONCATENATE(IF(COUNTIF(seznam!$A$2:$A$129,'zápis E-H'!A39)=1,VLOOKUP('zápis E-H'!A39,seznam!$A$2:$C$129,2,FALSE),"------"),"   (",IF(COUNTIF(seznam!$A$2:$A$129,'zápis E-H'!A39)=1,VLOOKUP('zápis E-H'!A39,seznam!$A$2:$C$129,3,FALSE),"------"),")")</f>
        <v>Stavinohová Tereza   (KST FOSFA LVA)</v>
      </c>
      <c r="I80" s="262"/>
      <c r="J80" s="263"/>
      <c r="K80" s="261" t="str">
        <f>CONCATENATE(IF(COUNTIF(seznam!$A$2:$A$129,'zápis E-H'!B39)=1,VLOOKUP('zápis E-H'!B39,seznam!$A$2:$C$129,2,FALSE),"------"),"   (",IF(COUNTIF(seznam!$A$2:$A$129,'zápis E-H'!B39)=1,VLOOKUP('zápis E-H'!B39,seznam!$A$2:$C$129,3,FALSE),"------"),")")</f>
        <v>Luhan Adam   (MSK Břeclav)</v>
      </c>
      <c r="L80" s="262"/>
      <c r="M80" s="263"/>
    </row>
    <row r="81" spans="1:13" ht="14.25" customHeight="1" x14ac:dyDescent="0.2">
      <c r="A81" s="96" t="s">
        <v>25</v>
      </c>
      <c r="B81" s="97" t="s">
        <v>26</v>
      </c>
      <c r="C81" s="97" t="s">
        <v>27</v>
      </c>
      <c r="D81" s="97" t="s">
        <v>28</v>
      </c>
      <c r="E81" s="97" t="s">
        <v>29</v>
      </c>
      <c r="F81" s="98" t="s">
        <v>30</v>
      </c>
      <c r="H81" s="96" t="s">
        <v>25</v>
      </c>
      <c r="I81" s="97" t="s">
        <v>26</v>
      </c>
      <c r="J81" s="97" t="s">
        <v>27</v>
      </c>
      <c r="K81" s="97" t="s">
        <v>28</v>
      </c>
      <c r="L81" s="97" t="s">
        <v>29</v>
      </c>
      <c r="M81" s="98" t="s">
        <v>30</v>
      </c>
    </row>
    <row r="82" spans="1:13" ht="36" customHeight="1" thickBot="1" x14ac:dyDescent="0.25">
      <c r="A82" s="99"/>
      <c r="B82" s="100"/>
      <c r="C82" s="100"/>
      <c r="D82" s="100"/>
      <c r="E82" s="100"/>
      <c r="F82" s="101"/>
      <c r="H82" s="99"/>
      <c r="I82" s="100"/>
      <c r="J82" s="100"/>
      <c r="K82" s="100"/>
      <c r="L82" s="100"/>
      <c r="M82" s="101"/>
    </row>
    <row r="83" spans="1:13" ht="36" customHeight="1" thickBot="1" x14ac:dyDescent="0.25">
      <c r="A83" s="148" t="s">
        <v>31</v>
      </c>
      <c r="B83" s="253" t="str">
        <f>'zápis E-H'!C34</f>
        <v>Luhan Adam</v>
      </c>
      <c r="C83" s="254"/>
      <c r="D83" s="255" t="s">
        <v>32</v>
      </c>
      <c r="E83" s="256"/>
      <c r="F83" s="257"/>
      <c r="H83" s="148" t="s">
        <v>31</v>
      </c>
      <c r="I83" s="253" t="str">
        <f>'zápis E-H'!C35</f>
        <v>Mikulčíková Michaela</v>
      </c>
      <c r="J83" s="254"/>
      <c r="K83" s="255" t="s">
        <v>32</v>
      </c>
      <c r="L83" s="256"/>
      <c r="M83" s="257"/>
    </row>
  </sheetData>
  <mergeCells count="144">
    <mergeCell ref="B6:C6"/>
    <mergeCell ref="D6:F6"/>
    <mergeCell ref="I6:J6"/>
    <mergeCell ref="K6:M6"/>
    <mergeCell ref="A8:F8"/>
    <mergeCell ref="H8:M8"/>
    <mergeCell ref="A1:F1"/>
    <mergeCell ref="H1:M1"/>
    <mergeCell ref="A2:C2"/>
    <mergeCell ref="H2:J2"/>
    <mergeCell ref="A3:C3"/>
    <mergeCell ref="D3:F3"/>
    <mergeCell ref="H3:J3"/>
    <mergeCell ref="K3:M3"/>
    <mergeCell ref="B13:C13"/>
    <mergeCell ref="D13:F13"/>
    <mergeCell ref="I13:J13"/>
    <mergeCell ref="K13:M13"/>
    <mergeCell ref="A15:F15"/>
    <mergeCell ref="H15:M15"/>
    <mergeCell ref="A9:C9"/>
    <mergeCell ref="H9:J9"/>
    <mergeCell ref="A10:C10"/>
    <mergeCell ref="D10:F10"/>
    <mergeCell ref="H10:J10"/>
    <mergeCell ref="K10:M10"/>
    <mergeCell ref="B20:C20"/>
    <mergeCell ref="D20:F20"/>
    <mergeCell ref="I20:J20"/>
    <mergeCell ref="K20:M20"/>
    <mergeCell ref="A22:F22"/>
    <mergeCell ref="H22:M22"/>
    <mergeCell ref="A16:C16"/>
    <mergeCell ref="H16:J16"/>
    <mergeCell ref="A17:C17"/>
    <mergeCell ref="D17:F17"/>
    <mergeCell ref="H17:J17"/>
    <mergeCell ref="K17:M17"/>
    <mergeCell ref="B27:C27"/>
    <mergeCell ref="D27:F27"/>
    <mergeCell ref="I27:J27"/>
    <mergeCell ref="K27:M27"/>
    <mergeCell ref="A29:F29"/>
    <mergeCell ref="H29:M29"/>
    <mergeCell ref="A23:C23"/>
    <mergeCell ref="H23:J23"/>
    <mergeCell ref="A24:C24"/>
    <mergeCell ref="D24:F24"/>
    <mergeCell ref="H24:J24"/>
    <mergeCell ref="K24:M24"/>
    <mergeCell ref="B34:C34"/>
    <mergeCell ref="D34:F34"/>
    <mergeCell ref="I34:J34"/>
    <mergeCell ref="K34:M34"/>
    <mergeCell ref="A36:F36"/>
    <mergeCell ref="H36:M36"/>
    <mergeCell ref="A30:C30"/>
    <mergeCell ref="H30:J30"/>
    <mergeCell ref="A31:C31"/>
    <mergeCell ref="D31:F31"/>
    <mergeCell ref="H31:J31"/>
    <mergeCell ref="K31:M31"/>
    <mergeCell ref="B41:C41"/>
    <mergeCell ref="D41:F41"/>
    <mergeCell ref="I41:J41"/>
    <mergeCell ref="K41:M41"/>
    <mergeCell ref="A43:F43"/>
    <mergeCell ref="H43:M43"/>
    <mergeCell ref="A37:C37"/>
    <mergeCell ref="H37:J37"/>
    <mergeCell ref="A38:C38"/>
    <mergeCell ref="D38:F38"/>
    <mergeCell ref="H38:J38"/>
    <mergeCell ref="K38:M38"/>
    <mergeCell ref="B48:C48"/>
    <mergeCell ref="D48:F48"/>
    <mergeCell ref="I48:J48"/>
    <mergeCell ref="K48:M48"/>
    <mergeCell ref="A50:F50"/>
    <mergeCell ref="H50:M50"/>
    <mergeCell ref="A44:C44"/>
    <mergeCell ref="H44:J44"/>
    <mergeCell ref="A45:C45"/>
    <mergeCell ref="D45:F45"/>
    <mergeCell ref="H45:J45"/>
    <mergeCell ref="K45:M45"/>
    <mergeCell ref="B55:C55"/>
    <mergeCell ref="D55:F55"/>
    <mergeCell ref="I55:J55"/>
    <mergeCell ref="K55:M55"/>
    <mergeCell ref="A57:F57"/>
    <mergeCell ref="H57:M57"/>
    <mergeCell ref="A51:C51"/>
    <mergeCell ref="H51:J51"/>
    <mergeCell ref="A52:C52"/>
    <mergeCell ref="D52:F52"/>
    <mergeCell ref="H52:J52"/>
    <mergeCell ref="K52:M52"/>
    <mergeCell ref="B62:C62"/>
    <mergeCell ref="D62:F62"/>
    <mergeCell ref="I62:J62"/>
    <mergeCell ref="K62:M62"/>
    <mergeCell ref="A64:F64"/>
    <mergeCell ref="H64:M64"/>
    <mergeCell ref="A58:C58"/>
    <mergeCell ref="H58:J58"/>
    <mergeCell ref="A59:C59"/>
    <mergeCell ref="D59:F59"/>
    <mergeCell ref="H59:J59"/>
    <mergeCell ref="K59:M59"/>
    <mergeCell ref="B69:C69"/>
    <mergeCell ref="D69:F69"/>
    <mergeCell ref="I69:J69"/>
    <mergeCell ref="K69:M69"/>
    <mergeCell ref="A71:F71"/>
    <mergeCell ref="H71:M71"/>
    <mergeCell ref="A65:C65"/>
    <mergeCell ref="H65:J65"/>
    <mergeCell ref="A66:C66"/>
    <mergeCell ref="D66:F66"/>
    <mergeCell ref="H66:J66"/>
    <mergeCell ref="K66:M66"/>
    <mergeCell ref="B76:C76"/>
    <mergeCell ref="D76:F76"/>
    <mergeCell ref="I76:J76"/>
    <mergeCell ref="K76:M76"/>
    <mergeCell ref="A78:F78"/>
    <mergeCell ref="H78:M78"/>
    <mergeCell ref="A72:C72"/>
    <mergeCell ref="H72:J72"/>
    <mergeCell ref="A73:C73"/>
    <mergeCell ref="D73:F73"/>
    <mergeCell ref="H73:J73"/>
    <mergeCell ref="K73:M73"/>
    <mergeCell ref="B83:C83"/>
    <mergeCell ref="D83:F83"/>
    <mergeCell ref="I83:J83"/>
    <mergeCell ref="K83:M83"/>
    <mergeCell ref="A79:C79"/>
    <mergeCell ref="H79:J79"/>
    <mergeCell ref="A80:C80"/>
    <mergeCell ref="D80:F80"/>
    <mergeCell ref="H80:J80"/>
    <mergeCell ref="K80:M80"/>
  </mergeCells>
  <pageMargins left="0" right="0" top="0.35433070866141736" bottom="0.39370078740157483" header="0" footer="0"/>
  <pageSetup paperSize="9" scale="85" orientation="landscape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83"/>
  <sheetViews>
    <sheetView workbookViewId="0">
      <selection activeCell="K21" sqref="K21:L21"/>
    </sheetView>
  </sheetViews>
  <sheetFormatPr defaultRowHeight="12.75" x14ac:dyDescent="0.2"/>
  <cols>
    <col min="1" max="6" width="13.7109375" customWidth="1"/>
    <col min="7" max="7" width="4.140625" customWidth="1"/>
    <col min="8" max="13" width="13.7109375" customWidth="1"/>
  </cols>
  <sheetData>
    <row r="1" spans="1:13" ht="36" customHeight="1" x14ac:dyDescent="0.2">
      <c r="A1" s="264" t="str">
        <f>'zápis I-L'!C1</f>
        <v>BTM U11 Lednice</v>
      </c>
      <c r="B1" s="265"/>
      <c r="C1" s="265"/>
      <c r="D1" s="265"/>
      <c r="E1" s="265"/>
      <c r="F1" s="266"/>
      <c r="H1" s="264" t="str">
        <f>'zápis I-L'!C1</f>
        <v>BTM U11 Lednice</v>
      </c>
      <c r="I1" s="265"/>
      <c r="J1" s="265"/>
      <c r="K1" s="265"/>
      <c r="L1" s="265"/>
      <c r="M1" s="266"/>
    </row>
    <row r="2" spans="1:13" ht="36" customHeight="1" thickBot="1" x14ac:dyDescent="0.25">
      <c r="A2" s="275" t="str">
        <f>CONCATENATE(" ",'zápis I-L'!F4," ")</f>
        <v xml:space="preserve"> Turnaj B - skupina C </v>
      </c>
      <c r="B2" s="259"/>
      <c r="C2" s="260"/>
      <c r="D2" s="93" t="str">
        <f>CONCATENATE(" ",'zápis I-L'!G4)</f>
        <v xml:space="preserve"> 13.4.2024</v>
      </c>
      <c r="E2" s="94" t="str">
        <f>CONCATENATE("zápas č. ",'zápis I-L'!H4)</f>
        <v>zápas č. 1</v>
      </c>
      <c r="F2" s="95" t="str">
        <f>CONCATENATE("stůl č. ",'zápis I-L'!I4)</f>
        <v xml:space="preserve">stůl č. </v>
      </c>
      <c r="H2" s="275" t="str">
        <f>CONCATENATE(" ",'zápis I-L'!F7," ")</f>
        <v xml:space="preserve"> Turnaj B - skupina C </v>
      </c>
      <c r="I2" s="259"/>
      <c r="J2" s="260"/>
      <c r="K2" s="93" t="str">
        <f>CONCATENATE(" ",'zápis I-L'!G7)</f>
        <v xml:space="preserve"> 13.4.2024</v>
      </c>
      <c r="L2" s="94" t="str">
        <f>CONCATENATE("zápas č. ",'zápis I-L'!H7)</f>
        <v>zápas č. 4</v>
      </c>
      <c r="M2" s="95" t="str">
        <f>CONCATENATE("stůl č. ",'zápis I-L'!I7)</f>
        <v xml:space="preserve">stůl č. </v>
      </c>
    </row>
    <row r="3" spans="1:13" ht="36" customHeight="1" thickBot="1" x14ac:dyDescent="0.25">
      <c r="A3" s="261" t="str">
        <f>CONCATENATE(IF(COUNTIF(seznam!$A$2:$A$129,'zápis I-L'!A4)=1,VLOOKUP('zápis I-L'!A4,seznam!$A$2:$C$129,2,FALSE),"------"),"   (",IF(COUNTIF(seznam!$A$2:$A$129,'zápis I-L'!A4)=1,VLOOKUP('zápis I-L'!A4,seznam!$A$2:$C$129,3,FALSE),"------"),")")</f>
        <v>Omelka Marek   (KST FOSFA LVA)</v>
      </c>
      <c r="B3" s="262"/>
      <c r="C3" s="262"/>
      <c r="D3" s="261" t="str">
        <f>CONCATENATE(IF(COUNTIF(seznam!$A$2:$A$129,'zápis I-L'!B4)=1,VLOOKUP('zápis I-L'!B4,seznam!$A$2:$C$129,2,FALSE),"------"),"   (",IF(COUNTIF(seznam!$A$2:$A$129,'zápis I-L'!B4)=1,VLOOKUP('zápis I-L'!B4,seznam!$A$2:$C$129,3,FALSE),"------"),")")</f>
        <v>------   (------)</v>
      </c>
      <c r="E3" s="262"/>
      <c r="F3" s="263"/>
      <c r="H3" s="261" t="str">
        <f>CONCATENATE(IF(COUNTIF(seznam!$A$2:$A$129,'zápis I-L'!A7)=1,VLOOKUP('zápis I-L'!A7,seznam!$A$2:$C$129,2,FALSE),"------"),"   (",IF(COUNTIF(seznam!$A$2:$A$129,'zápis I-L'!A7)=1,VLOOKUP('zápis I-L'!A7,seznam!$A$2:$C$129,3,FALSE),"------"),")")</f>
        <v>Omelka Marek   (KST FOSFA LVA)</v>
      </c>
      <c r="I3" s="262"/>
      <c r="J3" s="263"/>
      <c r="K3" s="261" t="str">
        <f>CONCATENATE(IF(COUNTIF(seznam!$A$2:$A$129,'zápis I-L'!B7)=1,VLOOKUP('zápis I-L'!B7,seznam!$A$2:$C$129,2,FALSE),"------"),"   (",IF(COUNTIF(seznam!$A$2:$A$129,'zápis I-L'!B7)=1,VLOOKUP('zápis I-L'!B7,seznam!$A$2:$C$129,3,FALSE),"------"),")")</f>
        <v>Lungová Nela   (TJ Sokol Vlkoš)</v>
      </c>
      <c r="L3" s="262"/>
      <c r="M3" s="263"/>
    </row>
    <row r="4" spans="1:13" ht="14.25" customHeight="1" x14ac:dyDescent="0.2">
      <c r="A4" s="96" t="s">
        <v>25</v>
      </c>
      <c r="B4" s="97" t="s">
        <v>26</v>
      </c>
      <c r="C4" s="97" t="s">
        <v>27</v>
      </c>
      <c r="D4" s="97" t="s">
        <v>28</v>
      </c>
      <c r="E4" s="97" t="s">
        <v>29</v>
      </c>
      <c r="F4" s="98" t="s">
        <v>30</v>
      </c>
      <c r="H4" s="96" t="s">
        <v>25</v>
      </c>
      <c r="I4" s="97" t="s">
        <v>26</v>
      </c>
      <c r="J4" s="97" t="s">
        <v>27</v>
      </c>
      <c r="K4" s="97" t="s">
        <v>28</v>
      </c>
      <c r="L4" s="97" t="s">
        <v>29</v>
      </c>
      <c r="M4" s="98" t="s">
        <v>30</v>
      </c>
    </row>
    <row r="5" spans="1:13" ht="36" customHeight="1" thickBot="1" x14ac:dyDescent="0.25">
      <c r="A5" s="99"/>
      <c r="B5" s="100"/>
      <c r="C5" s="100"/>
      <c r="D5" s="100"/>
      <c r="E5" s="100"/>
      <c r="F5" s="101"/>
      <c r="H5" s="99"/>
      <c r="I5" s="100"/>
      <c r="J5" s="100"/>
      <c r="K5" s="100"/>
      <c r="L5" s="100"/>
      <c r="M5" s="101"/>
    </row>
    <row r="6" spans="1:13" ht="36" customHeight="1" thickBot="1" x14ac:dyDescent="0.25">
      <c r="A6" s="148" t="s">
        <v>31</v>
      </c>
      <c r="B6" s="253" t="str">
        <f>'zápis I-L'!C5</f>
        <v>Lungová Nela</v>
      </c>
      <c r="C6" s="254"/>
      <c r="D6" s="278" t="s">
        <v>32</v>
      </c>
      <c r="E6" s="219"/>
      <c r="F6" s="222"/>
      <c r="H6" s="148" t="s">
        <v>31</v>
      </c>
      <c r="I6" s="253" t="str">
        <f>'zápis I-L'!E4</f>
        <v>------</v>
      </c>
      <c r="J6" s="254"/>
      <c r="K6" s="255" t="s">
        <v>32</v>
      </c>
      <c r="L6" s="256"/>
      <c r="M6" s="257"/>
    </row>
    <row r="7" spans="1:13" ht="20.100000000000001" customHeight="1" thickBot="1" x14ac:dyDescent="0.25"/>
    <row r="8" spans="1:13" ht="36" customHeight="1" x14ac:dyDescent="0.2">
      <c r="A8" s="264" t="str">
        <f>'zápis I-L'!C1</f>
        <v>BTM U11 Lednice</v>
      </c>
      <c r="B8" s="265"/>
      <c r="C8" s="265"/>
      <c r="D8" s="265"/>
      <c r="E8" s="265"/>
      <c r="F8" s="266"/>
      <c r="H8" s="264" t="str">
        <f>'zápis I-L'!C1</f>
        <v>BTM U11 Lednice</v>
      </c>
      <c r="I8" s="265"/>
      <c r="J8" s="265"/>
      <c r="K8" s="265"/>
      <c r="L8" s="265"/>
      <c r="M8" s="266"/>
    </row>
    <row r="9" spans="1:13" ht="36" customHeight="1" thickBot="1" x14ac:dyDescent="0.25">
      <c r="A9" s="275" t="str">
        <f>CONCATENATE(" ",'zápis I-L'!F5," ")</f>
        <v xml:space="preserve"> Turnaj B - skupina C </v>
      </c>
      <c r="B9" s="259"/>
      <c r="C9" s="260"/>
      <c r="D9" s="93" t="str">
        <f>CONCATENATE(" ",'zápis I-L'!G5)</f>
        <v xml:space="preserve"> 13.4.2024</v>
      </c>
      <c r="E9" s="94" t="str">
        <f>CONCATENATE("zápas č. ",'zápis I-L'!H5)</f>
        <v>zápas č. 2</v>
      </c>
      <c r="F9" s="95" t="str">
        <f>CONCATENATE("stůl č. ",'zápis I-L'!I5)</f>
        <v xml:space="preserve">stůl č. </v>
      </c>
      <c r="H9" s="275" t="str">
        <f>CONCATENATE(" ",'zápis I-L'!F8," ")</f>
        <v xml:space="preserve"> Turnaj B - skupina C </v>
      </c>
      <c r="I9" s="259"/>
      <c r="J9" s="260"/>
      <c r="K9" s="93" t="str">
        <f>CONCATENATE(" ",'zápis I-L'!G8)</f>
        <v xml:space="preserve"> 13.4.2024</v>
      </c>
      <c r="L9" s="94" t="str">
        <f>CONCATENATE("zápas č. ",'zápis I-L'!H8)</f>
        <v>zápas č. 5</v>
      </c>
      <c r="M9" s="95" t="str">
        <f>CONCATENATE("stůl č. ",'zápis I-L'!I8)</f>
        <v xml:space="preserve">stůl č. </v>
      </c>
    </row>
    <row r="10" spans="1:13" ht="36" customHeight="1" thickBot="1" x14ac:dyDescent="0.25">
      <c r="A10" s="261" t="str">
        <f>CONCATENATE(IF(COUNTIF(seznam!$A$2:$A$129,'zápis I-L'!A5)=1,VLOOKUP('zápis I-L'!A5,seznam!$A$2:$C$129,2,FALSE),"------"),"   (",IF(COUNTIF(seznam!$A$2:$A$129,'zápis I-L'!A5)=1,VLOOKUP('zápis I-L'!A5,seznam!$A$2:$C$129,3,FALSE),"------"),")")</f>
        <v>Lungová Nela   (TJ Sokol Vlkoš)</v>
      </c>
      <c r="B10" s="262"/>
      <c r="C10" s="263"/>
      <c r="D10" s="261" t="str">
        <f>CONCATENATE(IF(COUNTIF(seznam!$A$2:$A$129,'zápis I-L'!B5)=1,VLOOKUP('zápis I-L'!B5,seznam!$A$2:$C$129,2,FALSE),"------"),"   (",IF(COUNTIF(seznam!$A$2:$A$129,'zápis I-L'!B5)=1,VLOOKUP('zápis I-L'!B5,seznam!$A$2:$C$129,3,FALSE),"------"),")")</f>
        <v>Novák Šimon   (Sokol Vracov)</v>
      </c>
      <c r="E10" s="262"/>
      <c r="F10" s="263"/>
      <c r="H10" s="261" t="str">
        <f>CONCATENATE(IF(COUNTIF(seznam!$A$2:$A$129,'zápis I-L'!A8)=1,VLOOKUP('zápis I-L'!A8,seznam!$A$2:$C$129,2,FALSE),"------"),"   (",IF(COUNTIF(seznam!$A$2:$A$129,'zápis I-L'!A8)=1,VLOOKUP('zápis I-L'!A8,seznam!$A$2:$C$129,3,FALSE),"------"),")")</f>
        <v>Lungová Nela   (TJ Sokol Vlkoš)</v>
      </c>
      <c r="I10" s="262"/>
      <c r="J10" s="263"/>
      <c r="K10" s="261" t="str">
        <f>CONCATENATE(IF(COUNTIF(seznam!$A$2:$A$129,'zápis I-L'!B8)=1,VLOOKUP('zápis I-L'!B8,seznam!$A$2:$C$129,2,FALSE),"------"),"   (",IF(COUNTIF(seznam!$A$2:$A$129,'zápis I-L'!B8)=1,VLOOKUP('zápis I-L'!B8,seznam!$A$2:$C$129,3,FALSE),"------"),")")</f>
        <v>------   (------)</v>
      </c>
      <c r="L10" s="262"/>
      <c r="M10" s="263"/>
    </row>
    <row r="11" spans="1:13" ht="14.25" customHeight="1" x14ac:dyDescent="0.2">
      <c r="A11" s="96" t="s">
        <v>25</v>
      </c>
      <c r="B11" s="97" t="s">
        <v>26</v>
      </c>
      <c r="C11" s="97" t="s">
        <v>27</v>
      </c>
      <c r="D11" s="97" t="s">
        <v>28</v>
      </c>
      <c r="E11" s="97" t="s">
        <v>29</v>
      </c>
      <c r="F11" s="98" t="s">
        <v>30</v>
      </c>
      <c r="H11" s="96" t="s">
        <v>25</v>
      </c>
      <c r="I11" s="97" t="s">
        <v>26</v>
      </c>
      <c r="J11" s="97" t="s">
        <v>27</v>
      </c>
      <c r="K11" s="97" t="s">
        <v>28</v>
      </c>
      <c r="L11" s="97" t="s">
        <v>29</v>
      </c>
      <c r="M11" s="98" t="s">
        <v>30</v>
      </c>
    </row>
    <row r="12" spans="1:13" ht="36" customHeight="1" thickBot="1" x14ac:dyDescent="0.25">
      <c r="A12" s="99"/>
      <c r="B12" s="100"/>
      <c r="C12" s="100"/>
      <c r="D12" s="100"/>
      <c r="E12" s="100"/>
      <c r="F12" s="101"/>
      <c r="H12" s="99"/>
      <c r="I12" s="100"/>
      <c r="J12" s="100"/>
      <c r="K12" s="100"/>
      <c r="L12" s="100"/>
      <c r="M12" s="101"/>
    </row>
    <row r="13" spans="1:13" ht="36" customHeight="1" thickBot="1" x14ac:dyDescent="0.25">
      <c r="A13" s="148" t="s">
        <v>31</v>
      </c>
      <c r="B13" s="253" t="str">
        <f>'zápis I-L'!E4</f>
        <v>------</v>
      </c>
      <c r="C13" s="254"/>
      <c r="D13" s="255" t="s">
        <v>32</v>
      </c>
      <c r="E13" s="256"/>
      <c r="F13" s="257"/>
      <c r="H13" s="148" t="s">
        <v>31</v>
      </c>
      <c r="I13" s="253" t="str">
        <f>'zápis I-L'!E5</f>
        <v>Novák Šimon</v>
      </c>
      <c r="J13" s="254"/>
      <c r="K13" s="255" t="s">
        <v>32</v>
      </c>
      <c r="L13" s="256"/>
      <c r="M13" s="257"/>
    </row>
    <row r="14" spans="1:13" ht="20.100000000000001" customHeight="1" thickBot="1" x14ac:dyDescent="0.25">
      <c r="C14" s="34"/>
    </row>
    <row r="15" spans="1:13" ht="36" customHeight="1" x14ac:dyDescent="0.2">
      <c r="A15" s="264" t="str">
        <f>'zápis I-L'!C1</f>
        <v>BTM U11 Lednice</v>
      </c>
      <c r="B15" s="276"/>
      <c r="C15" s="276"/>
      <c r="D15" s="276"/>
      <c r="E15" s="276"/>
      <c r="F15" s="277"/>
      <c r="H15" s="264" t="str">
        <f>'zápis I-L'!C1</f>
        <v>BTM U11 Lednice</v>
      </c>
      <c r="I15" s="265"/>
      <c r="J15" s="265"/>
      <c r="K15" s="265"/>
      <c r="L15" s="265"/>
      <c r="M15" s="266"/>
    </row>
    <row r="16" spans="1:13" ht="36" customHeight="1" thickBot="1" x14ac:dyDescent="0.25">
      <c r="A16" s="275" t="str">
        <f>CONCATENATE(" ",'zápis I-L'!F6," ")</f>
        <v xml:space="preserve"> Turnaj B - skupina C </v>
      </c>
      <c r="B16" s="259"/>
      <c r="C16" s="260"/>
      <c r="D16" s="93" t="str">
        <f>CONCATENATE(" ",'zápis I-L'!G6)</f>
        <v xml:space="preserve"> 13.4.2024</v>
      </c>
      <c r="E16" s="94" t="str">
        <f>CONCATENATE("zápas č. ",'zápis I-L'!H6)</f>
        <v>zápas č. 3</v>
      </c>
      <c r="F16" s="95" t="str">
        <f>CONCATENATE("stůl č. ",'zápis I-L'!I6)</f>
        <v xml:space="preserve">stůl č. </v>
      </c>
      <c r="H16" s="275" t="str">
        <f>CONCATENATE(" ",'zápis I-L'!F9," ")</f>
        <v xml:space="preserve"> Turnaj B - skupina C </v>
      </c>
      <c r="I16" s="259"/>
      <c r="J16" s="260"/>
      <c r="K16" s="93" t="str">
        <f>CONCATENATE(" ",'zápis I-L'!G9)</f>
        <v xml:space="preserve"> 13.4.2024</v>
      </c>
      <c r="L16" s="94" t="str">
        <f>CONCATENATE("zápasč. ",'zápis I-L'!H9)</f>
        <v>zápasč. 6</v>
      </c>
      <c r="M16" s="95" t="str">
        <f>CONCATENATE("stůl č. ",'zápis I-L'!I9)</f>
        <v xml:space="preserve">stůl č. </v>
      </c>
    </row>
    <row r="17" spans="1:13" ht="36" customHeight="1" thickBot="1" x14ac:dyDescent="0.25">
      <c r="A17" s="261" t="str">
        <f>CONCATENATE(IF(COUNTIF(seznam!$A$2:$A$129,'zápis I-L'!A6)=1,VLOOKUP('zápis I-L'!A6,seznam!$A$2:$C$129,2,FALSE),"------"),"   (",IF(COUNTIF(seznam!$A$2:$A$129,'zápis I-L'!A6)=1,VLOOKUP('zápis I-L'!A6,seznam!$A$2:$C$129,3,FALSE),"------"),")")</f>
        <v>------   (------)</v>
      </c>
      <c r="B17" s="262"/>
      <c r="C17" s="263"/>
      <c r="D17" s="261" t="str">
        <f>CONCATENATE(IF(COUNTIF(seznam!$A$2:$A$129,'zápis I-L'!B6)=1,VLOOKUP('zápis I-L'!B6,seznam!$A$2:$C$129,2,FALSE),"------"),"   (",IF(COUNTIF(seznam!$A$2:$A$129,'zápis I-L'!B6)=1,VLOOKUP('zápis I-L'!B6,seznam!$A$2:$C$129,3,FALSE),"------"),")")</f>
        <v>Novák Šimon   (Sokol Vracov)</v>
      </c>
      <c r="E17" s="262"/>
      <c r="F17" s="263"/>
      <c r="H17" s="261" t="str">
        <f>CONCATENATE(IF(COUNTIF(seznam!$A$2:$A$129,'zápis I-L'!A9)=1,VLOOKUP('zápis I-L'!A9,seznam!$A$2:$C$129,2,FALSE),"------"),"   (",IF(COUNTIF(seznam!$A$2:$A$129,'zápis I-L'!A9)=1,VLOOKUP('zápis I-L'!A9,seznam!$A$2:$C$129,3,FALSE),"------"),")")</f>
        <v>Novák Šimon   (Sokol Vracov)</v>
      </c>
      <c r="I17" s="262"/>
      <c r="J17" s="263"/>
      <c r="K17" s="261" t="str">
        <f>CONCATENATE(IF(COUNTIF(seznam!$A$2:$A$129,'zápis I-L'!B9)=1,VLOOKUP('zápis I-L'!B9,seznam!$A$2:$C$129,2,FALSE),"------"),"   (",IF(COUNTIF(seznam!$A$2:$A$129,'zápis I-L'!B9)=1,VLOOKUP('zápis I-L'!B9,seznam!$A$2:$C$129,3,FALSE),"------"),")")</f>
        <v>Omelka Marek   (KST FOSFA LVA)</v>
      </c>
      <c r="L17" s="262"/>
      <c r="M17" s="263"/>
    </row>
    <row r="18" spans="1:13" ht="14.25" customHeight="1" x14ac:dyDescent="0.2">
      <c r="A18" s="96" t="s">
        <v>25</v>
      </c>
      <c r="B18" s="97" t="s">
        <v>26</v>
      </c>
      <c r="C18" s="97" t="s">
        <v>27</v>
      </c>
      <c r="D18" s="97" t="s">
        <v>28</v>
      </c>
      <c r="E18" s="97" t="s">
        <v>29</v>
      </c>
      <c r="F18" s="98" t="s">
        <v>30</v>
      </c>
      <c r="H18" s="96" t="s">
        <v>25</v>
      </c>
      <c r="I18" s="97" t="s">
        <v>26</v>
      </c>
      <c r="J18" s="97" t="s">
        <v>27</v>
      </c>
      <c r="K18" s="97" t="s">
        <v>28</v>
      </c>
      <c r="L18" s="97" t="s">
        <v>29</v>
      </c>
      <c r="M18" s="98" t="s">
        <v>30</v>
      </c>
    </row>
    <row r="19" spans="1:13" ht="36" customHeight="1" thickBot="1" x14ac:dyDescent="0.25">
      <c r="A19" s="99"/>
      <c r="B19" s="100"/>
      <c r="C19" s="100"/>
      <c r="D19" s="100"/>
      <c r="E19" s="100"/>
      <c r="F19" s="101"/>
      <c r="H19" s="99"/>
      <c r="I19" s="100"/>
      <c r="J19" s="100"/>
      <c r="K19" s="100"/>
      <c r="L19" s="100"/>
      <c r="M19" s="101"/>
    </row>
    <row r="20" spans="1:13" ht="36" customHeight="1" thickBot="1" x14ac:dyDescent="0.25">
      <c r="A20" s="148" t="s">
        <v>31</v>
      </c>
      <c r="B20" s="253" t="str">
        <f>'zápis I-L'!C4</f>
        <v>Omelka Marek</v>
      </c>
      <c r="C20" s="254"/>
      <c r="D20" s="255" t="s">
        <v>32</v>
      </c>
      <c r="E20" s="256"/>
      <c r="F20" s="257"/>
      <c r="H20" s="148" t="s">
        <v>31</v>
      </c>
      <c r="I20" s="253" t="str">
        <f>'zápis I-L'!C5</f>
        <v>Lungová Nela</v>
      </c>
      <c r="J20" s="254"/>
      <c r="K20" s="255" t="s">
        <v>32</v>
      </c>
      <c r="L20" s="256"/>
      <c r="M20" s="257"/>
    </row>
    <row r="21" spans="1:13" ht="42" customHeight="1" thickBot="1" x14ac:dyDescent="0.25"/>
    <row r="22" spans="1:13" ht="36" customHeight="1" x14ac:dyDescent="0.2">
      <c r="A22" s="270" t="str">
        <f>'zápis I-L'!C1</f>
        <v>BTM U11 Lednice</v>
      </c>
      <c r="B22" s="271"/>
      <c r="C22" s="271"/>
      <c r="D22" s="271"/>
      <c r="E22" s="271"/>
      <c r="F22" s="272"/>
      <c r="H22" s="264" t="str">
        <f>'zápis I-L'!C1</f>
        <v>BTM U11 Lednice</v>
      </c>
      <c r="I22" s="265"/>
      <c r="J22" s="265"/>
      <c r="K22" s="265"/>
      <c r="L22" s="265"/>
      <c r="M22" s="266"/>
    </row>
    <row r="23" spans="1:13" ht="36" customHeight="1" thickBot="1" x14ac:dyDescent="0.25">
      <c r="A23" s="258" t="str">
        <f>'zápis I-L'!F14</f>
        <v>Turnaj B - skupina D</v>
      </c>
      <c r="B23" s="259"/>
      <c r="C23" s="260"/>
      <c r="D23" s="149" t="str">
        <f>'zápis I-L'!G14</f>
        <v>13.4.2024</v>
      </c>
      <c r="E23" s="94" t="str">
        <f>CONCATENATE("zápas č. ",'zápis I-L'!H14)</f>
        <v>zápas č. 1</v>
      </c>
      <c r="F23" s="95" t="str">
        <f>CONCATENATE("stůl č. ",'zápis I-L'!I14)</f>
        <v xml:space="preserve">stůl č. </v>
      </c>
      <c r="H23" s="267" t="str">
        <f>'zápis I-L'!F17</f>
        <v>Turnaj B - skupina D</v>
      </c>
      <c r="I23" s="273"/>
      <c r="J23" s="274"/>
      <c r="K23" s="149" t="str">
        <f>'zápis I-L'!G17</f>
        <v>13.4.2024</v>
      </c>
      <c r="L23" s="94" t="str">
        <f>CONCATENATE("zápas č. ",'zápis I-L'!H17)</f>
        <v>zápas č. 4</v>
      </c>
      <c r="M23" s="95" t="str">
        <f>CONCATENATE("stůl č. ",'zápis I-L'!I17)</f>
        <v xml:space="preserve">stůl č. </v>
      </c>
    </row>
    <row r="24" spans="1:13" ht="36" customHeight="1" thickBot="1" x14ac:dyDescent="0.25">
      <c r="A24" s="261" t="str">
        <f>CONCATENATE(IF(COUNTIF(seznam!$A$2:$A$129,'zápis I-L'!A14)=1,VLOOKUP('zápis I-L'!A14,seznam!$A$2:$C$129,2,FALSE),"------"),"   (",IF(COUNTIF(seznam!$A$2:$A$129,'zápis I-L'!A14)=1,VLOOKUP('zápis I-L'!A14,seznam!$A$2:$C$129,3,FALSE),"------"),")")</f>
        <v>Smolinský Jiří   (Orel Šlapanice)</v>
      </c>
      <c r="B24" s="262"/>
      <c r="C24" s="262"/>
      <c r="D24" s="261" t="str">
        <f>CONCATENATE(IF(COUNTIF(seznam!$A$2:$A$129,'zápis I-L'!B14)=1,VLOOKUP('zápis I-L'!B14,seznam!$A$2:$C$129,2,FALSE),"------"),"   (",IF(COUNTIF(seznam!$A$2:$A$129,'zápis I-L'!B14)=1,VLOOKUP('zápis I-L'!B14,seznam!$A$2:$C$129,3,FALSE),"------"),")")</f>
        <v>------   (------)</v>
      </c>
      <c r="E24" s="262"/>
      <c r="F24" s="263"/>
      <c r="H24" s="261" t="str">
        <f>CONCATENATE(IF(COUNTIF(seznam!$A$2:$A$129,'zápis I-L'!A17)=1,VLOOKUP('zápis I-L'!A17,seznam!$A$2:$C$129,2,FALSE),"------"),"   (",IF(COUNTIF(seznam!$A$2:$A$129,'zápis I-L'!A17)=1,VLOOKUP('zápis I-L'!A17,seznam!$A$2:$C$129,3,FALSE),"------"),")")</f>
        <v>Smolinský Jiří   (Orel Šlapanice)</v>
      </c>
      <c r="I24" s="262"/>
      <c r="J24" s="263"/>
      <c r="K24" s="261" t="str">
        <f>CONCATENATE(IF(COUNTIF(seznam!$A$2:$A$129,'zápis I-L'!B17)=1,VLOOKUP('zápis I-L'!B17,seznam!$A$2:$C$129,2,FALSE),"------"),"   (",IF(COUNTIF(seznam!$A$2:$A$129,'zápis I-L'!B17)=1,VLOOKUP('zápis I-L'!B17,seznam!$A$2:$C$129,3,FALSE),"------"),")")</f>
        <v>Řezáč Patrik   (KST FOSFA LVA)</v>
      </c>
      <c r="L24" s="262"/>
      <c r="M24" s="263"/>
    </row>
    <row r="25" spans="1:13" ht="14.25" customHeight="1" x14ac:dyDescent="0.2">
      <c r="A25" s="96" t="s">
        <v>25</v>
      </c>
      <c r="B25" s="97" t="s">
        <v>26</v>
      </c>
      <c r="C25" s="97" t="s">
        <v>27</v>
      </c>
      <c r="D25" s="97" t="s">
        <v>28</v>
      </c>
      <c r="E25" s="97" t="s">
        <v>29</v>
      </c>
      <c r="F25" s="98" t="s">
        <v>30</v>
      </c>
      <c r="H25" s="96" t="s">
        <v>25</v>
      </c>
      <c r="I25" s="97" t="s">
        <v>26</v>
      </c>
      <c r="J25" s="97" t="s">
        <v>27</v>
      </c>
      <c r="K25" s="97" t="s">
        <v>28</v>
      </c>
      <c r="L25" s="97" t="s">
        <v>29</v>
      </c>
      <c r="M25" s="98" t="s">
        <v>30</v>
      </c>
    </row>
    <row r="26" spans="1:13" ht="36" customHeight="1" thickBot="1" x14ac:dyDescent="0.25">
      <c r="A26" s="99"/>
      <c r="B26" s="100"/>
      <c r="C26" s="100"/>
      <c r="D26" s="100"/>
      <c r="E26" s="100"/>
      <c r="F26" s="101"/>
      <c r="H26" s="99"/>
      <c r="I26" s="100"/>
      <c r="J26" s="100"/>
      <c r="K26" s="100"/>
      <c r="L26" s="100"/>
      <c r="M26" s="101"/>
    </row>
    <row r="27" spans="1:13" ht="36" customHeight="1" thickBot="1" x14ac:dyDescent="0.25">
      <c r="A27" s="148" t="s">
        <v>31</v>
      </c>
      <c r="B27" s="253" t="str">
        <f>'zápis I-L'!C15</f>
        <v>Řezáč Patrik</v>
      </c>
      <c r="C27" s="254"/>
      <c r="D27" s="255" t="s">
        <v>32</v>
      </c>
      <c r="E27" s="256"/>
      <c r="F27" s="257"/>
      <c r="H27" s="148" t="s">
        <v>31</v>
      </c>
      <c r="I27" s="253" t="str">
        <f>'zápis I-L'!E14</f>
        <v>------</v>
      </c>
      <c r="J27" s="254"/>
      <c r="K27" s="255" t="s">
        <v>32</v>
      </c>
      <c r="L27" s="256"/>
      <c r="M27" s="257"/>
    </row>
    <row r="28" spans="1:13" ht="19.5" customHeight="1" thickBot="1" x14ac:dyDescent="0.25"/>
    <row r="29" spans="1:13" ht="36" customHeight="1" x14ac:dyDescent="0.2">
      <c r="A29" s="264" t="str">
        <f>'zápis I-L'!C1</f>
        <v>BTM U11 Lednice</v>
      </c>
      <c r="B29" s="265"/>
      <c r="C29" s="265"/>
      <c r="D29" s="265"/>
      <c r="E29" s="265"/>
      <c r="F29" s="266"/>
      <c r="H29" s="264" t="str">
        <f>'zápis I-L'!C1</f>
        <v>BTM U11 Lednice</v>
      </c>
      <c r="I29" s="265"/>
      <c r="J29" s="265"/>
      <c r="K29" s="265"/>
      <c r="L29" s="265"/>
      <c r="M29" s="266"/>
    </row>
    <row r="30" spans="1:13" ht="36" customHeight="1" thickBot="1" x14ac:dyDescent="0.25">
      <c r="A30" s="258" t="str">
        <f>'zápis I-L'!F15</f>
        <v>Turnaj B - skupina D</v>
      </c>
      <c r="B30" s="259"/>
      <c r="C30" s="260"/>
      <c r="D30" s="149" t="str">
        <f>'zápis I-L'!G15</f>
        <v>13.4.2024</v>
      </c>
      <c r="E30" s="94" t="str">
        <f>CONCATENATE("zápas č. ",'zápis I-L'!H15)</f>
        <v>zápas č. 2</v>
      </c>
      <c r="F30" s="95" t="str">
        <f>CONCATENATE("stůl č. ",'zápis I-L'!I15)</f>
        <v xml:space="preserve">stůl č. </v>
      </c>
      <c r="H30" s="258" t="str">
        <f>'zápis I-L'!F18</f>
        <v>Turnaj B - skupina D</v>
      </c>
      <c r="I30" s="259"/>
      <c r="J30" s="260"/>
      <c r="K30" s="149" t="str">
        <f>'zápis I-L'!G18</f>
        <v>13.4.2024</v>
      </c>
      <c r="L30" s="94" t="str">
        <f>CONCATENATE("zápas č. ",'zápis I-L'!H18)</f>
        <v>zápas č. 5</v>
      </c>
      <c r="M30" s="95" t="str">
        <f>CONCATENATE("stůl č. ",'zápis I-L'!I18)</f>
        <v xml:space="preserve">stůl č. </v>
      </c>
    </row>
    <row r="31" spans="1:13" ht="36" customHeight="1" thickBot="1" x14ac:dyDescent="0.25">
      <c r="A31" s="261" t="str">
        <f>CONCATENATE(IF(COUNTIF(seznam!$A$2:$A$129,'zápis I-L'!A15)=1,VLOOKUP('zápis I-L'!A15,seznam!$A$2:$C$129,2,FALSE),"------"),"   (",IF(COUNTIF(seznam!$A$2:$A$129,'zápis I-L'!A15)=1,VLOOKUP('zápis I-L'!A15,seznam!$A$2:$C$129,3,FALSE),"------"),")")</f>
        <v>Řezáč Patrik   (KST FOSFA LVA)</v>
      </c>
      <c r="B31" s="262"/>
      <c r="C31" s="263"/>
      <c r="D31" s="261" t="str">
        <f>CONCATENATE(IF(COUNTIF(seznam!$A$2:$A$129,'zápis I-L'!B15)=1,VLOOKUP('zápis I-L'!B15,seznam!$A$2:$C$129,2,FALSE),"------"),"   (",IF(COUNTIF(seznam!$A$2:$A$129,'zápis I-L'!B15)=1,VLOOKUP('zápis I-L'!B15,seznam!$A$2:$C$129,3,FALSE),"------"),")")</f>
        <v>Zouharová Beáta   (KST Blansko)</v>
      </c>
      <c r="E31" s="262"/>
      <c r="F31" s="263"/>
      <c r="H31" s="261" t="str">
        <f>CONCATENATE(IF(COUNTIF(seznam!$A$2:$A$129,'zápis I-L'!A18)=1,VLOOKUP('zápis I-L'!A18,seznam!$A$2:$C$129,2,FALSE),"------"),"   (",IF(COUNTIF(seznam!$A$2:$A$129,'zápis I-L'!A18)=1,VLOOKUP('zápis I-L'!A18,seznam!$A$2:$C$129,3,FALSE),"------"),")")</f>
        <v>Řezáč Patrik   (KST FOSFA LVA)</v>
      </c>
      <c r="I31" s="262"/>
      <c r="J31" s="263"/>
      <c r="K31" s="261" t="str">
        <f>CONCATENATE(IF(COUNTIF(seznam!$A$2:$A$129,'zápis I-L'!B18)=1,VLOOKUP('zápis I-L'!B18,seznam!$A$2:$C$129,2,FALSE),"------"),"   (",IF(COUNTIF(seznam!$A$2:$A$129,'zápis I-L'!B18)=1,VLOOKUP('zápis I-L'!B18,seznam!$A$2:$C$129,3,FALSE),"------"),")")</f>
        <v>------   (------)</v>
      </c>
      <c r="L31" s="262"/>
      <c r="M31" s="263"/>
    </row>
    <row r="32" spans="1:13" ht="14.25" customHeight="1" x14ac:dyDescent="0.2">
      <c r="A32" s="96" t="s">
        <v>25</v>
      </c>
      <c r="B32" s="97" t="s">
        <v>26</v>
      </c>
      <c r="C32" s="97" t="s">
        <v>27</v>
      </c>
      <c r="D32" s="97" t="s">
        <v>28</v>
      </c>
      <c r="E32" s="97" t="s">
        <v>29</v>
      </c>
      <c r="F32" s="98" t="s">
        <v>30</v>
      </c>
      <c r="H32" s="96" t="s">
        <v>25</v>
      </c>
      <c r="I32" s="97" t="s">
        <v>26</v>
      </c>
      <c r="J32" s="97" t="s">
        <v>27</v>
      </c>
      <c r="K32" s="97" t="s">
        <v>28</v>
      </c>
      <c r="L32" s="97" t="s">
        <v>29</v>
      </c>
      <c r="M32" s="98" t="s">
        <v>30</v>
      </c>
    </row>
    <row r="33" spans="1:13" ht="36" customHeight="1" thickBot="1" x14ac:dyDescent="0.25">
      <c r="A33" s="99"/>
      <c r="B33" s="100"/>
      <c r="C33" s="100"/>
      <c r="D33" s="100"/>
      <c r="E33" s="100"/>
      <c r="F33" s="101"/>
      <c r="H33" s="99"/>
      <c r="I33" s="100"/>
      <c r="J33" s="100"/>
      <c r="K33" s="100"/>
      <c r="L33" s="100"/>
      <c r="M33" s="101"/>
    </row>
    <row r="34" spans="1:13" ht="36" customHeight="1" thickBot="1" x14ac:dyDescent="0.25">
      <c r="A34" s="148" t="s">
        <v>31</v>
      </c>
      <c r="B34" s="253" t="str">
        <f>'zápis I-L'!E14</f>
        <v>------</v>
      </c>
      <c r="C34" s="254"/>
      <c r="D34" s="255" t="s">
        <v>32</v>
      </c>
      <c r="E34" s="256"/>
      <c r="F34" s="257"/>
      <c r="H34" s="148" t="s">
        <v>31</v>
      </c>
      <c r="I34" s="253" t="str">
        <f>'zápis I-L'!E15</f>
        <v>Zouharová Beáta</v>
      </c>
      <c r="J34" s="254"/>
      <c r="K34" s="255" t="s">
        <v>32</v>
      </c>
      <c r="L34" s="256"/>
      <c r="M34" s="257"/>
    </row>
    <row r="35" spans="1:13" ht="19.5" customHeight="1" thickBot="1" x14ac:dyDescent="0.25"/>
    <row r="36" spans="1:13" ht="36" customHeight="1" x14ac:dyDescent="0.2">
      <c r="A36" s="264" t="str">
        <f>'zápis I-L'!C1</f>
        <v>BTM U11 Lednice</v>
      </c>
      <c r="B36" s="265"/>
      <c r="C36" s="265"/>
      <c r="D36" s="265"/>
      <c r="E36" s="265"/>
      <c r="F36" s="266"/>
      <c r="H36" s="264" t="str">
        <f>'zápis I-L'!C1</f>
        <v>BTM U11 Lednice</v>
      </c>
      <c r="I36" s="265"/>
      <c r="J36" s="265"/>
      <c r="K36" s="265"/>
      <c r="L36" s="265"/>
      <c r="M36" s="266"/>
    </row>
    <row r="37" spans="1:13" ht="36" customHeight="1" thickBot="1" x14ac:dyDescent="0.25">
      <c r="A37" s="258" t="str">
        <f>'zápis I-L'!F16</f>
        <v>Turnaj B - skupina D</v>
      </c>
      <c r="B37" s="259"/>
      <c r="C37" s="260"/>
      <c r="D37" s="149" t="str">
        <f>'zápis I-L'!G16</f>
        <v>13.4.2024</v>
      </c>
      <c r="E37" s="94" t="str">
        <f>CONCATENATE("zápas č. ",'zápis I-L'!H16)</f>
        <v>zápas č. 3</v>
      </c>
      <c r="F37" s="95" t="str">
        <f>CONCATENATE("stůl č. ",'zápis I-L'!I16)</f>
        <v xml:space="preserve">stůl č. </v>
      </c>
      <c r="H37" s="258" t="str">
        <f>'zápis I-L'!F19</f>
        <v>Turnaj B - skupina D</v>
      </c>
      <c r="I37" s="259"/>
      <c r="J37" s="260"/>
      <c r="K37" s="149" t="str">
        <f>'zápis I-L'!G19</f>
        <v>13.4.2024</v>
      </c>
      <c r="L37" s="94" t="str">
        <f>CONCATENATE("zápas č. ",'zápis I-L'!H19)</f>
        <v>zápas č. 6</v>
      </c>
      <c r="M37" s="95" t="str">
        <f>CONCATENATE("stůl č. ",'zápis I-L'!I19)</f>
        <v xml:space="preserve">stůl č. </v>
      </c>
    </row>
    <row r="38" spans="1:13" ht="36" customHeight="1" thickBot="1" x14ac:dyDescent="0.25">
      <c r="A38" s="261" t="str">
        <f>CONCATENATE(IF(COUNTIF(seznam!$A$2:$A$129,'zápis I-L'!A16)=1,VLOOKUP('zápis I-L'!A16,seznam!$A$2:$C$129,2,FALSE),"------"),"   (",IF(COUNTIF(seznam!$A$2:$A$129,'zápis I-L'!A16)=1,VLOOKUP('zápis I-L'!A16,seznam!$A$2:$C$129,3,FALSE),"------"),")")</f>
        <v>------   (------)</v>
      </c>
      <c r="B38" s="262"/>
      <c r="C38" s="263"/>
      <c r="D38" s="261" t="str">
        <f>CONCATENATE(IF(COUNTIF(seznam!$A$2:$A$129,'zápis I-L'!B16)=1,VLOOKUP('zápis I-L'!B16,seznam!$A$2:$C$129,2,FALSE),"------"),"   (",IF(COUNTIF(seznam!$A$2:$A$129,'zápis I-L'!B16)=1,VLOOKUP('zápis I-L'!B16,seznam!$A$2:$C$129,3,FALSE),"------"),")")</f>
        <v>Zouharová Beáta   (KST Blansko)</v>
      </c>
      <c r="E38" s="262"/>
      <c r="F38" s="263"/>
      <c r="H38" s="261" t="str">
        <f>CONCATENATE(IF(COUNTIF(seznam!$A$2:$A$129,'zápis I-L'!A19)=1,VLOOKUP('zápis I-L'!A19,seznam!$A$2:$C$129,2,FALSE),"------"),"   (",IF(COUNTIF(seznam!$A$2:$A$129,'zápis I-L'!A19)=1,VLOOKUP('zápis I-L'!A19,seznam!$A$2:$C$129,3,FALSE),"------"),")")</f>
        <v>Zouharová Beáta   (KST Blansko)</v>
      </c>
      <c r="I38" s="262"/>
      <c r="J38" s="263"/>
      <c r="K38" s="261" t="str">
        <f>CONCATENATE(IF(COUNTIF(seznam!$A$2:$A$129,'zápis I-L'!B19)=1,VLOOKUP('zápis I-L'!B19,seznam!$A$2:$C$129,2,FALSE),"------"),"   (",IF(COUNTIF(seznam!$A$2:$A$129,'zápis I-L'!B19)=1,VLOOKUP('zápis I-L'!B19,seznam!$A$2:$C$129,3,FALSE),"------"),")")</f>
        <v>Smolinský Jiří   (Orel Šlapanice)</v>
      </c>
      <c r="L38" s="262"/>
      <c r="M38" s="263"/>
    </row>
    <row r="39" spans="1:13" ht="14.25" customHeight="1" x14ac:dyDescent="0.2">
      <c r="A39" s="96" t="s">
        <v>25</v>
      </c>
      <c r="B39" s="97" t="s">
        <v>26</v>
      </c>
      <c r="C39" s="97" t="s">
        <v>27</v>
      </c>
      <c r="D39" s="97" t="s">
        <v>28</v>
      </c>
      <c r="E39" s="97" t="s">
        <v>29</v>
      </c>
      <c r="F39" s="98" t="s">
        <v>30</v>
      </c>
      <c r="H39" s="96" t="s">
        <v>25</v>
      </c>
      <c r="I39" s="97" t="s">
        <v>26</v>
      </c>
      <c r="J39" s="97" t="s">
        <v>27</v>
      </c>
      <c r="K39" s="97" t="s">
        <v>28</v>
      </c>
      <c r="L39" s="97" t="s">
        <v>29</v>
      </c>
      <c r="M39" s="98" t="s">
        <v>30</v>
      </c>
    </row>
    <row r="40" spans="1:13" ht="36" customHeight="1" thickBot="1" x14ac:dyDescent="0.25">
      <c r="A40" s="99"/>
      <c r="B40" s="100"/>
      <c r="C40" s="100"/>
      <c r="D40" s="100"/>
      <c r="E40" s="100"/>
      <c r="F40" s="101"/>
      <c r="H40" s="99"/>
      <c r="I40" s="100"/>
      <c r="J40" s="100"/>
      <c r="K40" s="100"/>
      <c r="L40" s="100"/>
      <c r="M40" s="101"/>
    </row>
    <row r="41" spans="1:13" ht="36" customHeight="1" thickBot="1" x14ac:dyDescent="0.25">
      <c r="A41" s="148" t="s">
        <v>31</v>
      </c>
      <c r="B41" s="253" t="str">
        <f>'zápis I-L'!C14</f>
        <v>Smolinský Jiří</v>
      </c>
      <c r="C41" s="254"/>
      <c r="D41" s="255" t="s">
        <v>32</v>
      </c>
      <c r="E41" s="256"/>
      <c r="F41" s="257"/>
      <c r="H41" s="148" t="s">
        <v>31</v>
      </c>
      <c r="I41" s="253" t="str">
        <f>'zápis I-L'!C15</f>
        <v>Řezáč Patrik</v>
      </c>
      <c r="J41" s="254"/>
      <c r="K41" s="255" t="s">
        <v>32</v>
      </c>
      <c r="L41" s="256"/>
      <c r="M41" s="257"/>
    </row>
    <row r="42" spans="1:13" ht="42" customHeight="1" thickBot="1" x14ac:dyDescent="0.25"/>
    <row r="43" spans="1:13" ht="36" customHeight="1" x14ac:dyDescent="0.2">
      <c r="A43" s="270" t="str">
        <f>'zápis I-L'!C1</f>
        <v>BTM U11 Lednice</v>
      </c>
      <c r="B43" s="271"/>
      <c r="C43" s="271"/>
      <c r="D43" s="271"/>
      <c r="E43" s="271"/>
      <c r="F43" s="272"/>
      <c r="H43" s="264" t="str">
        <f>'zápis I-L'!C1</f>
        <v>BTM U11 Lednice</v>
      </c>
      <c r="I43" s="265"/>
      <c r="J43" s="265"/>
      <c r="K43" s="265"/>
      <c r="L43" s="265"/>
      <c r="M43" s="266"/>
    </row>
    <row r="44" spans="1:13" ht="36" customHeight="1" thickBot="1" x14ac:dyDescent="0.25">
      <c r="A44" s="258" t="str">
        <f>'zápis I-L'!F24</f>
        <v>Turnaj B - skupina E</v>
      </c>
      <c r="B44" s="259"/>
      <c r="C44" s="260"/>
      <c r="D44" s="149" t="str">
        <f>'zápis I-L'!G24</f>
        <v>13.4.2024</v>
      </c>
      <c r="E44" s="94" t="str">
        <f>CONCATENATE("zápas č. ",'zápis I-L'!H24)</f>
        <v>zápas č. 1</v>
      </c>
      <c r="F44" s="95" t="str">
        <f>CONCATENATE("stůl č. ",'zápis I-L'!I24)</f>
        <v xml:space="preserve">stůl č. </v>
      </c>
      <c r="H44" s="267" t="str">
        <f>'zápis I-L'!F27</f>
        <v>Turnaj B - skupina E</v>
      </c>
      <c r="I44" s="268"/>
      <c r="J44" s="269"/>
      <c r="K44" s="149" t="str">
        <f>'zápis I-L'!G27</f>
        <v>13.4.2024</v>
      </c>
      <c r="L44" s="94" t="str">
        <f>CONCATENATE("zápas č. ",'zápis I-L'!H27)</f>
        <v>zápas č. 4</v>
      </c>
      <c r="M44" s="95" t="str">
        <f>CONCATENATE("stůl č. ",'zápis I-L'!I27)</f>
        <v xml:space="preserve">stůl č. </v>
      </c>
    </row>
    <row r="45" spans="1:13" ht="36" customHeight="1" thickBot="1" x14ac:dyDescent="0.25">
      <c r="A45" s="261" t="str">
        <f>CONCATENATE(IF(COUNTIF(seznam!$A$2:$A$129,'zápis I-L'!A24)=1,VLOOKUP('zápis I-L'!A24,seznam!$A$2:$C$129,2,FALSE),"------"),"   (",IF(COUNTIF(seznam!$A$2:$A$129,'zápis I-L'!A24)=1,VLOOKUP('zápis I-L'!A24,seznam!$A$2:$C$129,3,FALSE),"------"),")")</f>
        <v>Piškula Jakub   (Jiskra Strážnice)</v>
      </c>
      <c r="B45" s="262"/>
      <c r="C45" s="262"/>
      <c r="D45" s="261" t="str">
        <f>CONCATENATE(IF(COUNTIF(seznam!$A$2:$A$129,'zápis I-L'!B24)=1,VLOOKUP('zápis I-L'!B24,seznam!$A$2:$C$129,2,FALSE),"------"),"   (",IF(COUNTIF(seznam!$A$2:$A$129,'zápis I-L'!B24)=1,VLOOKUP('zápis I-L'!B24,seznam!$A$2:$C$129,3,FALSE),"------"),")")</f>
        <v>------   (------)</v>
      </c>
      <c r="E45" s="262"/>
      <c r="F45" s="263"/>
      <c r="H45" s="261" t="str">
        <f>CONCATENATE(IF(COUNTIF(seznam!$A$2:$A$129,'zápis I-L'!A27)=1,VLOOKUP('zápis I-L'!A27,seznam!$A$2:$C$129,2,FALSE),"------"),"   (",IF(COUNTIF(seznam!$A$2:$A$129,'zápis I-L'!A27)=1,VLOOKUP('zápis I-L'!A27,seznam!$A$2:$C$129,3,FALSE),"------"),")")</f>
        <v>Piškula Jakub   (Jiskra Strážnice)</v>
      </c>
      <c r="I45" s="262"/>
      <c r="J45" s="263"/>
      <c r="K45" s="261" t="str">
        <f>CONCATENATE(IF(COUNTIF(seznam!$A$2:$A$129,'zápis I-L'!B27)=1,VLOOKUP('zápis I-L'!B27,seznam!$A$2:$C$129,2,FALSE),"------"),"   (",IF(COUNTIF(seznam!$A$2:$A$129,'zápis I-L'!B27)=1,VLOOKUP('zápis I-L'!B27,seznam!$A$2:$C$129,3,FALSE),"------"),")")</f>
        <v>Bohdanov Ehor   (MK Řeznovice)</v>
      </c>
      <c r="L45" s="262"/>
      <c r="M45" s="263"/>
    </row>
    <row r="46" spans="1:13" ht="14.25" customHeight="1" x14ac:dyDescent="0.2">
      <c r="A46" s="96" t="s">
        <v>25</v>
      </c>
      <c r="B46" s="97" t="s">
        <v>26</v>
      </c>
      <c r="C46" s="97" t="s">
        <v>27</v>
      </c>
      <c r="D46" s="97" t="s">
        <v>28</v>
      </c>
      <c r="E46" s="97" t="s">
        <v>29</v>
      </c>
      <c r="F46" s="98" t="s">
        <v>30</v>
      </c>
      <c r="H46" s="96" t="s">
        <v>25</v>
      </c>
      <c r="I46" s="97" t="s">
        <v>26</v>
      </c>
      <c r="J46" s="97" t="s">
        <v>27</v>
      </c>
      <c r="K46" s="97" t="s">
        <v>28</v>
      </c>
      <c r="L46" s="97" t="s">
        <v>29</v>
      </c>
      <c r="M46" s="98" t="s">
        <v>30</v>
      </c>
    </row>
    <row r="47" spans="1:13" ht="36" customHeight="1" thickBot="1" x14ac:dyDescent="0.25">
      <c r="A47" s="99"/>
      <c r="B47" s="100"/>
      <c r="C47" s="100"/>
      <c r="D47" s="100"/>
      <c r="E47" s="100"/>
      <c r="F47" s="101"/>
      <c r="H47" s="99"/>
      <c r="I47" s="100"/>
      <c r="J47" s="100"/>
      <c r="K47" s="100"/>
      <c r="L47" s="100"/>
      <c r="M47" s="101"/>
    </row>
    <row r="48" spans="1:13" ht="36" customHeight="1" thickBot="1" x14ac:dyDescent="0.25">
      <c r="A48" s="148" t="s">
        <v>31</v>
      </c>
      <c r="B48" s="253" t="str">
        <f>'zápis I-L'!C25</f>
        <v>Bohdanov Ehor</v>
      </c>
      <c r="C48" s="254"/>
      <c r="D48" s="255" t="s">
        <v>32</v>
      </c>
      <c r="E48" s="256"/>
      <c r="F48" s="257"/>
      <c r="H48" s="148" t="s">
        <v>31</v>
      </c>
      <c r="I48" s="253" t="str">
        <f>'zápis I-L'!E24</f>
        <v>------</v>
      </c>
      <c r="J48" s="254"/>
      <c r="K48" s="255" t="s">
        <v>32</v>
      </c>
      <c r="L48" s="256"/>
      <c r="M48" s="257"/>
    </row>
    <row r="49" spans="1:13" ht="19.5" customHeight="1" thickBot="1" x14ac:dyDescent="0.25"/>
    <row r="50" spans="1:13" ht="36" customHeight="1" x14ac:dyDescent="0.2">
      <c r="A50" s="264" t="str">
        <f>'zápis I-L'!C1</f>
        <v>BTM U11 Lednice</v>
      </c>
      <c r="B50" s="265"/>
      <c r="C50" s="265"/>
      <c r="D50" s="265"/>
      <c r="E50" s="265"/>
      <c r="F50" s="266"/>
      <c r="H50" s="264" t="str">
        <f>'zápis I-L'!C1</f>
        <v>BTM U11 Lednice</v>
      </c>
      <c r="I50" s="265"/>
      <c r="J50" s="265"/>
      <c r="K50" s="265"/>
      <c r="L50" s="265"/>
      <c r="M50" s="266"/>
    </row>
    <row r="51" spans="1:13" ht="36" customHeight="1" thickBot="1" x14ac:dyDescent="0.25">
      <c r="A51" s="258" t="str">
        <f>'zápis I-L'!F25</f>
        <v>Turnaj B - skupina E</v>
      </c>
      <c r="B51" s="259"/>
      <c r="C51" s="260"/>
      <c r="D51" s="149" t="str">
        <f>'zápis I-L'!G25</f>
        <v>13.4.2024</v>
      </c>
      <c r="E51" s="94" t="str">
        <f>CONCATENATE("zápas č. ",'zápis I-L'!H25)</f>
        <v>zápas č. 2</v>
      </c>
      <c r="F51" s="95" t="str">
        <f>CONCATENATE("stůl č. ",'zápis I-L'!I25)</f>
        <v xml:space="preserve">stůl č. </v>
      </c>
      <c r="H51" s="258" t="str">
        <f>'zápis I-L'!F28</f>
        <v>Turnaj B - skupina E</v>
      </c>
      <c r="I51" s="259"/>
      <c r="J51" s="260"/>
      <c r="K51" s="149" t="str">
        <f>'zápis I-L'!G28</f>
        <v>13.4.2024</v>
      </c>
      <c r="L51" s="94" t="str">
        <f>CONCATENATE("zápas č. ",'zápis I-L'!H28)</f>
        <v>zápas č. 5</v>
      </c>
      <c r="M51" s="95" t="str">
        <f>CONCATENATE("stůl č. ",'zápis I-L'!I28)</f>
        <v xml:space="preserve">stůl č. </v>
      </c>
    </row>
    <row r="52" spans="1:13" ht="36" customHeight="1" thickBot="1" x14ac:dyDescent="0.25">
      <c r="A52" s="261" t="str">
        <f>CONCATENATE(IF(COUNTIF(seznam!$A$2:$A$129,'zápis I-L'!A25)=1,VLOOKUP('zápis I-L'!A25,seznam!$A$2:$C$129,2,FALSE),"------"),"   (",IF(COUNTIF(seznam!$A$2:$A$129,'zápis I-L'!A25)=1,VLOOKUP('zápis I-L'!A25,seznam!$A$2:$C$129,3,FALSE),"------"),")")</f>
        <v>Bohdanov Ehor   (MK Řeznovice)</v>
      </c>
      <c r="B52" s="262"/>
      <c r="C52" s="263"/>
      <c r="D52" s="261" t="str">
        <f>CONCATENATE(IF(COUNTIF(seznam!$A$2:$A$129,'zápis I-L'!B25)=1,VLOOKUP('zápis I-L'!B25,seznam!$A$2:$C$129,2,FALSE),"------"),"   (",IF(COUNTIF(seznam!$A$2:$A$129,'zápis I-L'!B25)=1,VLOOKUP('zápis I-L'!B25,seznam!$A$2:$C$129,3,FALSE),"------"),")")</f>
        <v>Jonášová Kristýna   (STK Zbraslavec)</v>
      </c>
      <c r="E52" s="262"/>
      <c r="F52" s="263"/>
      <c r="H52" s="261" t="str">
        <f>CONCATENATE(IF(COUNTIF(seznam!$A$2:$A$129,'zápis I-L'!A28)=1,VLOOKUP('zápis I-L'!A28,seznam!$A$2:$C$129,2,FALSE),"------"),"   (",IF(COUNTIF(seznam!$A$2:$A$129,'zápis I-L'!A28)=1,VLOOKUP('zápis I-L'!A28,seznam!$A$2:$C$129,3,FALSE),"------"),")")</f>
        <v>Bohdanov Ehor   (MK Řeznovice)</v>
      </c>
      <c r="I52" s="262"/>
      <c r="J52" s="263"/>
      <c r="K52" s="261" t="str">
        <f>CONCATENATE(IF(COUNTIF(seznam!$A$2:$A$129,'zápis I-L'!B28)=1,VLOOKUP('zápis I-L'!B28,seznam!$A$2:$C$129,2,FALSE),"------"),"   (",IF(COUNTIF(seznam!$A$2:$A$129,'zápis I-L'!B28)=1,VLOOKUP('zápis I-L'!B28,seznam!$A$2:$C$129,3,FALSE),"------"),")")</f>
        <v>------   (------)</v>
      </c>
      <c r="L52" s="262"/>
      <c r="M52" s="263"/>
    </row>
    <row r="53" spans="1:13" ht="14.25" customHeight="1" x14ac:dyDescent="0.2">
      <c r="A53" s="96" t="s">
        <v>25</v>
      </c>
      <c r="B53" s="97" t="s">
        <v>26</v>
      </c>
      <c r="C53" s="97" t="s">
        <v>27</v>
      </c>
      <c r="D53" s="97" t="s">
        <v>28</v>
      </c>
      <c r="E53" s="97" t="s">
        <v>29</v>
      </c>
      <c r="F53" s="98" t="s">
        <v>30</v>
      </c>
      <c r="H53" s="96" t="s">
        <v>25</v>
      </c>
      <c r="I53" s="97" t="s">
        <v>26</v>
      </c>
      <c r="J53" s="97" t="s">
        <v>27</v>
      </c>
      <c r="K53" s="97" t="s">
        <v>28</v>
      </c>
      <c r="L53" s="97" t="s">
        <v>29</v>
      </c>
      <c r="M53" s="98" t="s">
        <v>30</v>
      </c>
    </row>
    <row r="54" spans="1:13" ht="36" customHeight="1" thickBot="1" x14ac:dyDescent="0.25">
      <c r="A54" s="99"/>
      <c r="B54" s="100"/>
      <c r="C54" s="100"/>
      <c r="D54" s="100"/>
      <c r="E54" s="100"/>
      <c r="F54" s="101"/>
      <c r="H54" s="99"/>
      <c r="I54" s="100"/>
      <c r="J54" s="100"/>
      <c r="K54" s="100"/>
      <c r="L54" s="100"/>
      <c r="M54" s="101"/>
    </row>
    <row r="55" spans="1:13" ht="36" customHeight="1" thickBot="1" x14ac:dyDescent="0.25">
      <c r="A55" s="148" t="s">
        <v>31</v>
      </c>
      <c r="B55" s="253" t="str">
        <f>'zápis I-L'!E24</f>
        <v>------</v>
      </c>
      <c r="C55" s="254"/>
      <c r="D55" s="255" t="s">
        <v>32</v>
      </c>
      <c r="E55" s="256"/>
      <c r="F55" s="257"/>
      <c r="H55" s="148" t="s">
        <v>31</v>
      </c>
      <c r="I55" s="253" t="str">
        <f>'zápis I-L'!E25</f>
        <v>Jonášová Kristýna</v>
      </c>
      <c r="J55" s="254"/>
      <c r="K55" s="255" t="s">
        <v>32</v>
      </c>
      <c r="L55" s="256"/>
      <c r="M55" s="257"/>
    </row>
    <row r="56" spans="1:13" ht="19.5" customHeight="1" thickBot="1" x14ac:dyDescent="0.25"/>
    <row r="57" spans="1:13" ht="36" customHeight="1" x14ac:dyDescent="0.2">
      <c r="A57" s="264" t="str">
        <f>'zápis I-L'!C1</f>
        <v>BTM U11 Lednice</v>
      </c>
      <c r="B57" s="265"/>
      <c r="C57" s="265"/>
      <c r="D57" s="265"/>
      <c r="E57" s="265"/>
      <c r="F57" s="266"/>
      <c r="H57" s="264" t="str">
        <f>'zápis I-L'!C1</f>
        <v>BTM U11 Lednice</v>
      </c>
      <c r="I57" s="265"/>
      <c r="J57" s="265"/>
      <c r="K57" s="265"/>
      <c r="L57" s="265"/>
      <c r="M57" s="266"/>
    </row>
    <row r="58" spans="1:13" ht="36" customHeight="1" thickBot="1" x14ac:dyDescent="0.25">
      <c r="A58" s="258" t="str">
        <f>'zápis I-L'!F26</f>
        <v>Turnaj B - skupina E</v>
      </c>
      <c r="B58" s="259"/>
      <c r="C58" s="260"/>
      <c r="D58" s="149" t="str">
        <f>'zápis I-L'!G26</f>
        <v>13.4.2024</v>
      </c>
      <c r="E58" s="94" t="str">
        <f>CONCATENATE("zápas č. ",'zápis I-L'!H26)</f>
        <v>zápas č. 3</v>
      </c>
      <c r="F58" s="95" t="str">
        <f>CONCATENATE("stůl č. ",'zápis I-L'!I26)</f>
        <v xml:space="preserve">stůl č. </v>
      </c>
      <c r="H58" s="258" t="str">
        <f>'zápis I-L'!F29</f>
        <v>Turnaj B - skupina E</v>
      </c>
      <c r="I58" s="259"/>
      <c r="J58" s="260"/>
      <c r="K58" s="149" t="str">
        <f>'zápis I-L'!G29</f>
        <v>13.4.2024</v>
      </c>
      <c r="L58" s="94" t="str">
        <f>CONCATENATE("zápas č. ",'zápis I-L'!H29)</f>
        <v>zápas č. 6</v>
      </c>
      <c r="M58" s="95" t="str">
        <f>CONCATENATE("stůl č. ",'zápis I-L'!I29)</f>
        <v xml:space="preserve">stůl č. </v>
      </c>
    </row>
    <row r="59" spans="1:13" ht="36" customHeight="1" thickBot="1" x14ac:dyDescent="0.25">
      <c r="A59" s="261" t="str">
        <f>CONCATENATE(IF(COUNTIF(seznam!$A$2:$A$129,'zápis I-L'!A26)=1,VLOOKUP('zápis I-L'!A26,seznam!$A$2:$C$129,2,FALSE),"------"),"   (",IF(COUNTIF(seznam!$A$2:$A$129,'zápis I-L'!A26)=1,VLOOKUP('zápis I-L'!A26,seznam!$A$2:$C$129,3,FALSE),"------"),")")</f>
        <v>------   (------)</v>
      </c>
      <c r="B59" s="262"/>
      <c r="C59" s="263"/>
      <c r="D59" s="261" t="str">
        <f>CONCATENATE(IF(COUNTIF(seznam!$A$2:$A$129,'zápis I-L'!B26)=1,VLOOKUP('zápis I-L'!B26,seznam!$A$2:$C$129,2,FALSE),"------"),"   (",IF(COUNTIF(seznam!$A$2:$A$129,'zápis I-L'!B26)=1,VLOOKUP('zápis I-L'!B26,seznam!$A$2:$C$129,3,FALSE),"------"),")")</f>
        <v>Jonášová Kristýna   (STK Zbraslavec)</v>
      </c>
      <c r="E59" s="262"/>
      <c r="F59" s="263"/>
      <c r="H59" s="261" t="str">
        <f>CONCATENATE(IF(COUNTIF(seznam!$A$2:$A$129,'zápis I-L'!A29)=1,VLOOKUP('zápis I-L'!A29,seznam!$A$2:$C$129,2,FALSE),"------"),"   (",IF(COUNTIF(seznam!$A$2:$A$129,'zápis I-L'!A29)=1,VLOOKUP('zápis I-L'!A29,seznam!$A$2:$C$129,3,FALSE),"------"),")")</f>
        <v>Jonášová Kristýna   (STK Zbraslavec)</v>
      </c>
      <c r="I59" s="262"/>
      <c r="J59" s="263"/>
      <c r="K59" s="261" t="str">
        <f>CONCATENATE(IF(COUNTIF(seznam!$A$2:$A$129,'zápis I-L'!B29)=1,VLOOKUP('zápis I-L'!B29,seznam!$A$2:$C$129,2,FALSE),"------"),"   (",IF(COUNTIF(seznam!$A$2:$A$129,'zápis I-L'!B29)=1,VLOOKUP('zápis I-L'!B29,seznam!$A$2:$C$129,3,FALSE),"------"),")")</f>
        <v>Piškula Jakub   (Jiskra Strážnice)</v>
      </c>
      <c r="L59" s="262"/>
      <c r="M59" s="263"/>
    </row>
    <row r="60" spans="1:13" ht="14.25" customHeight="1" x14ac:dyDescent="0.2">
      <c r="A60" s="96" t="s">
        <v>25</v>
      </c>
      <c r="B60" s="97" t="s">
        <v>26</v>
      </c>
      <c r="C60" s="97" t="s">
        <v>27</v>
      </c>
      <c r="D60" s="97" t="s">
        <v>28</v>
      </c>
      <c r="E60" s="97" t="s">
        <v>29</v>
      </c>
      <c r="F60" s="98" t="s">
        <v>30</v>
      </c>
      <c r="H60" s="96" t="s">
        <v>25</v>
      </c>
      <c r="I60" s="97" t="s">
        <v>26</v>
      </c>
      <c r="J60" s="97" t="s">
        <v>27</v>
      </c>
      <c r="K60" s="97" t="s">
        <v>28</v>
      </c>
      <c r="L60" s="97" t="s">
        <v>29</v>
      </c>
      <c r="M60" s="98" t="s">
        <v>30</v>
      </c>
    </row>
    <row r="61" spans="1:13" ht="36" customHeight="1" thickBot="1" x14ac:dyDescent="0.25">
      <c r="A61" s="99"/>
      <c r="B61" s="100"/>
      <c r="C61" s="100"/>
      <c r="D61" s="100"/>
      <c r="E61" s="100"/>
      <c r="F61" s="101"/>
      <c r="H61" s="99"/>
      <c r="I61" s="100"/>
      <c r="J61" s="100"/>
      <c r="K61" s="100"/>
      <c r="L61" s="100"/>
      <c r="M61" s="101"/>
    </row>
    <row r="62" spans="1:13" ht="36" customHeight="1" thickBot="1" x14ac:dyDescent="0.25">
      <c r="A62" s="148" t="s">
        <v>31</v>
      </c>
      <c r="B62" s="253" t="str">
        <f>'zápis I-L'!C24</f>
        <v>Piškula Jakub</v>
      </c>
      <c r="C62" s="254"/>
      <c r="D62" s="255" t="s">
        <v>32</v>
      </c>
      <c r="E62" s="256"/>
      <c r="F62" s="257"/>
      <c r="H62" s="148" t="s">
        <v>31</v>
      </c>
      <c r="I62" s="253" t="str">
        <f>'zápis I-L'!C25</f>
        <v>Bohdanov Ehor</v>
      </c>
      <c r="J62" s="254"/>
      <c r="K62" s="255" t="s">
        <v>32</v>
      </c>
      <c r="L62" s="256"/>
      <c r="M62" s="257"/>
    </row>
    <row r="63" spans="1:13" ht="42" customHeight="1" thickBot="1" x14ac:dyDescent="0.25"/>
    <row r="64" spans="1:13" ht="36" customHeight="1" x14ac:dyDescent="0.2">
      <c r="A64" s="270" t="str">
        <f>'zápis I-L'!C1</f>
        <v>BTM U11 Lednice</v>
      </c>
      <c r="B64" s="271"/>
      <c r="C64" s="271"/>
      <c r="D64" s="271"/>
      <c r="E64" s="271"/>
      <c r="F64" s="272"/>
      <c r="H64" s="264" t="str">
        <f>'zápis I-L'!C1</f>
        <v>BTM U11 Lednice</v>
      </c>
      <c r="I64" s="265"/>
      <c r="J64" s="265"/>
      <c r="K64" s="265"/>
      <c r="L64" s="265"/>
      <c r="M64" s="266"/>
    </row>
    <row r="65" spans="1:13" ht="36" customHeight="1" thickBot="1" x14ac:dyDescent="0.25">
      <c r="A65" s="258" t="str">
        <f>'zápis I-L'!F34</f>
        <v>Turnaj B - skupina F</v>
      </c>
      <c r="B65" s="259"/>
      <c r="C65" s="260"/>
      <c r="D65" s="149" t="str">
        <f>'zápis I-L'!G34</f>
        <v>13.4.2024</v>
      </c>
      <c r="E65" s="94" t="str">
        <f>CONCATENATE("zápas č. ",'zápis I-L'!H34)</f>
        <v>zápas č. 1</v>
      </c>
      <c r="F65" s="95" t="str">
        <f>CONCATENATE("stůl č. ",'zápis I-L'!I34)</f>
        <v xml:space="preserve">stůl č. </v>
      </c>
      <c r="H65" s="267" t="str">
        <f>'zápis I-L'!F37</f>
        <v>Turnaj B - skupina F</v>
      </c>
      <c r="I65" s="268"/>
      <c r="J65" s="269"/>
      <c r="K65" s="149" t="str">
        <f>'zápis I-L'!G37</f>
        <v>13.4.2024</v>
      </c>
      <c r="L65" s="94" t="str">
        <f>CONCATENATE("zápas č. ",'zápis I-L'!H37)</f>
        <v>zápas č. 4</v>
      </c>
      <c r="M65" s="95" t="str">
        <f>CONCATENATE("stůl č. ",'zápis I-L'!I37)</f>
        <v xml:space="preserve">stůl č. </v>
      </c>
    </row>
    <row r="66" spans="1:13" ht="36" customHeight="1" thickBot="1" x14ac:dyDescent="0.25">
      <c r="A66" s="261" t="str">
        <f>CONCATENATE(IF(COUNTIF(seznam!$A$2:$A$129,'zápis I-L'!A34)=1,VLOOKUP('zápis I-L'!A34,seznam!$A$2:$C$129,2,FALSE),"------"),"   (",IF(COUNTIF(seznam!$A$2:$A$129,'zápis I-L'!A34)=1,VLOOKUP('zápis I-L'!A34,seznam!$A$2:$C$129,3,FALSE),"------"),")")</f>
        <v>Svobodová Kristýna   (Jiskra Strážnice)</v>
      </c>
      <c r="B66" s="262"/>
      <c r="C66" s="262"/>
      <c r="D66" s="261" t="str">
        <f>CONCATENATE(IF(COUNTIF(seznam!$A$2:$A$129,'zápis I-L'!B34)=1,VLOOKUP('zápis I-L'!B34,seznam!$A$2:$C$129,2,FALSE),"------"),"   (",IF(COUNTIF(seznam!$A$2:$A$129,'zápis I-L'!B34)=1,VLOOKUP('zápis I-L'!B34,seznam!$A$2:$C$129,3,FALSE),"------"),")")</f>
        <v>------   (------)</v>
      </c>
      <c r="E66" s="262"/>
      <c r="F66" s="263"/>
      <c r="H66" s="261" t="str">
        <f>CONCATENATE(IF(COUNTIF(seznam!$A$2:$A$129,'zápis I-L'!A37)=1,VLOOKUP('zápis I-L'!A37,seznam!$A$2:$C$129,2,FALSE),"------"),"   (",IF(COUNTIF(seznam!$A$2:$A$129,'zápis I-L'!A37)=1,VLOOKUP('zápis I-L'!A37,seznam!$A$2:$C$129,3,FALSE),"------"),")")</f>
        <v>Svobodová Kristýna   (Jiskra Strážnice)</v>
      </c>
      <c r="I66" s="262"/>
      <c r="J66" s="263"/>
      <c r="K66" s="261" t="str">
        <f>CONCATENATE(IF(COUNTIF(seznam!$A$2:$A$129,'zápis I-L'!B37)=1,VLOOKUP('zápis I-L'!B37,seznam!$A$2:$C$129,2,FALSE),"------"),"   (",IF(COUNTIF(seznam!$A$2:$A$129,'zápis I-L'!B37)=1,VLOOKUP('zápis I-L'!B37,seznam!$A$2:$C$129,3,FALSE),"------"),")")</f>
        <v>Pantlík Daniel   (MK Řeznovice)</v>
      </c>
      <c r="L66" s="262"/>
      <c r="M66" s="263"/>
    </row>
    <row r="67" spans="1:13" ht="14.25" customHeight="1" x14ac:dyDescent="0.2">
      <c r="A67" s="96" t="s">
        <v>25</v>
      </c>
      <c r="B67" s="97" t="s">
        <v>26</v>
      </c>
      <c r="C67" s="97" t="s">
        <v>27</v>
      </c>
      <c r="D67" s="97" t="s">
        <v>28</v>
      </c>
      <c r="E67" s="97" t="s">
        <v>29</v>
      </c>
      <c r="F67" s="98" t="s">
        <v>30</v>
      </c>
      <c r="H67" s="96" t="s">
        <v>25</v>
      </c>
      <c r="I67" s="97" t="s">
        <v>26</v>
      </c>
      <c r="J67" s="97" t="s">
        <v>27</v>
      </c>
      <c r="K67" s="97" t="s">
        <v>28</v>
      </c>
      <c r="L67" s="97" t="s">
        <v>29</v>
      </c>
      <c r="M67" s="98" t="s">
        <v>30</v>
      </c>
    </row>
    <row r="68" spans="1:13" ht="36" customHeight="1" thickBot="1" x14ac:dyDescent="0.25">
      <c r="A68" s="99"/>
      <c r="B68" s="100"/>
      <c r="C68" s="100"/>
      <c r="D68" s="100"/>
      <c r="E68" s="100"/>
      <c r="F68" s="101"/>
      <c r="H68" s="99"/>
      <c r="I68" s="100"/>
      <c r="J68" s="100"/>
      <c r="K68" s="100"/>
      <c r="L68" s="100"/>
      <c r="M68" s="101"/>
    </row>
    <row r="69" spans="1:13" ht="36" customHeight="1" thickBot="1" x14ac:dyDescent="0.25">
      <c r="A69" s="148" t="s">
        <v>31</v>
      </c>
      <c r="B69" s="253" t="str">
        <f>'zápis I-L'!C35</f>
        <v>Pantlík Daniel</v>
      </c>
      <c r="C69" s="254"/>
      <c r="D69" s="255" t="s">
        <v>32</v>
      </c>
      <c r="E69" s="256"/>
      <c r="F69" s="257"/>
      <c r="H69" s="148" t="s">
        <v>31</v>
      </c>
      <c r="I69" s="253" t="str">
        <f>'zápis I-L'!E34</f>
        <v>------</v>
      </c>
      <c r="J69" s="254"/>
      <c r="K69" s="255" t="s">
        <v>32</v>
      </c>
      <c r="L69" s="256"/>
      <c r="M69" s="257"/>
    </row>
    <row r="70" spans="1:13" ht="19.5" customHeight="1" thickBot="1" x14ac:dyDescent="0.25"/>
    <row r="71" spans="1:13" ht="36" customHeight="1" x14ac:dyDescent="0.2">
      <c r="A71" s="264" t="str">
        <f>'zápis I-L'!C1</f>
        <v>BTM U11 Lednice</v>
      </c>
      <c r="B71" s="265"/>
      <c r="C71" s="265"/>
      <c r="D71" s="265"/>
      <c r="E71" s="265"/>
      <c r="F71" s="266"/>
      <c r="H71" s="264" t="str">
        <f>'zápis I-L'!C1</f>
        <v>BTM U11 Lednice</v>
      </c>
      <c r="I71" s="265"/>
      <c r="J71" s="265"/>
      <c r="K71" s="265"/>
      <c r="L71" s="265"/>
      <c r="M71" s="266"/>
    </row>
    <row r="72" spans="1:13" ht="36" customHeight="1" thickBot="1" x14ac:dyDescent="0.25">
      <c r="A72" s="258" t="str">
        <f>'zápis I-L'!F35</f>
        <v>Turnaj B - skupina F</v>
      </c>
      <c r="B72" s="259"/>
      <c r="C72" s="260"/>
      <c r="D72" s="149" t="str">
        <f>'zápis I-L'!G35</f>
        <v>13.4.2024</v>
      </c>
      <c r="E72" s="94" t="str">
        <f>CONCATENATE("zápas č. ",'zápis I-L'!H35)</f>
        <v>zápas č. 2</v>
      </c>
      <c r="F72" s="95" t="str">
        <f>CONCATENATE("stůl č. ",'zápis I-L'!I35)</f>
        <v xml:space="preserve">stůl č. </v>
      </c>
      <c r="H72" s="258" t="str">
        <f>'zápis I-L'!F38</f>
        <v>Turnaj B - skupina F</v>
      </c>
      <c r="I72" s="259"/>
      <c r="J72" s="260"/>
      <c r="K72" s="149" t="str">
        <f>'zápis I-L'!G38</f>
        <v>13.4.2024</v>
      </c>
      <c r="L72" s="94" t="str">
        <f>CONCATENATE("zápas č. ",'zápis I-L'!H38)</f>
        <v>zápas č. 5</v>
      </c>
      <c r="M72" s="95" t="str">
        <f>CONCATENATE("stůl č. ",'zápis I-L'!I38)</f>
        <v xml:space="preserve">stůl č. </v>
      </c>
    </row>
    <row r="73" spans="1:13" ht="36" customHeight="1" thickBot="1" x14ac:dyDescent="0.25">
      <c r="A73" s="261" t="str">
        <f>CONCATENATE(IF(COUNTIF(seznam!$A$2:$A$129,'zápis I-L'!A35)=1,VLOOKUP('zápis I-L'!A35,seznam!$A$2:$C$129,2,FALSE),"------"),"   (",IF(COUNTIF(seznam!$A$2:$A$129,'zápis I-L'!A35)=1,VLOOKUP('zápis I-L'!A35,seznam!$A$2:$C$129,3,FALSE),"------"),")")</f>
        <v>Pantlík Daniel   (MK Řeznovice)</v>
      </c>
      <c r="B73" s="262"/>
      <c r="C73" s="263"/>
      <c r="D73" s="261" t="str">
        <f>CONCATENATE(IF(COUNTIF(seznam!$A$2:$A$129,'zápis I-L'!B35)=1,VLOOKUP('zápis I-L'!B35,seznam!$A$2:$C$129,2,FALSE),"------"),"   (",IF(COUNTIF(seznam!$A$2:$A$129,'zápis I-L'!B35)=1,VLOOKUP('zápis I-L'!B35,seznam!$A$2:$C$129,3,FALSE),"------"),")")</f>
        <v>Macinková Ella   (KST FOSFA LVA)</v>
      </c>
      <c r="E73" s="262"/>
      <c r="F73" s="263"/>
      <c r="H73" s="261" t="str">
        <f>CONCATENATE(IF(COUNTIF(seznam!$A$2:$A$129,'zápis I-L'!A38)=1,VLOOKUP('zápis I-L'!A38,seznam!$A$2:$C$129,2,FALSE),"------"),"   (",IF(COUNTIF(seznam!$A$2:$A$129,'zápis I-L'!A38)=1,VLOOKUP('zápis I-L'!A38,seznam!$A$2:$C$129,3,FALSE),"------"),")")</f>
        <v>Pantlík Daniel   (MK Řeznovice)</v>
      </c>
      <c r="I73" s="262"/>
      <c r="J73" s="263"/>
      <c r="K73" s="261" t="str">
        <f>CONCATENATE(IF(COUNTIF(seznam!$A$2:$A$129,'zápis I-L'!B38)=1,VLOOKUP('zápis I-L'!B38,seznam!$A$2:$C$129,2,FALSE),"------"),"   (",IF(COUNTIF(seznam!$A$2:$A$129,'zápis I-L'!B38)=1,VLOOKUP('zápis I-L'!B38,seznam!$A$2:$C$129,3,FALSE),"------"),")")</f>
        <v>------   (------)</v>
      </c>
      <c r="L73" s="262"/>
      <c r="M73" s="263"/>
    </row>
    <row r="74" spans="1:13" ht="14.25" customHeight="1" x14ac:dyDescent="0.2">
      <c r="A74" s="96" t="s">
        <v>25</v>
      </c>
      <c r="B74" s="97" t="s">
        <v>26</v>
      </c>
      <c r="C74" s="97" t="s">
        <v>27</v>
      </c>
      <c r="D74" s="97" t="s">
        <v>28</v>
      </c>
      <c r="E74" s="97" t="s">
        <v>29</v>
      </c>
      <c r="F74" s="98" t="s">
        <v>30</v>
      </c>
      <c r="H74" s="96" t="s">
        <v>25</v>
      </c>
      <c r="I74" s="97" t="s">
        <v>26</v>
      </c>
      <c r="J74" s="97" t="s">
        <v>27</v>
      </c>
      <c r="K74" s="97" t="s">
        <v>28</v>
      </c>
      <c r="L74" s="97" t="s">
        <v>29</v>
      </c>
      <c r="M74" s="98" t="s">
        <v>30</v>
      </c>
    </row>
    <row r="75" spans="1:13" ht="36" customHeight="1" thickBot="1" x14ac:dyDescent="0.25">
      <c r="A75" s="99"/>
      <c r="B75" s="100"/>
      <c r="C75" s="100"/>
      <c r="D75" s="100"/>
      <c r="E75" s="100"/>
      <c r="F75" s="101"/>
      <c r="H75" s="99"/>
      <c r="I75" s="100"/>
      <c r="J75" s="100"/>
      <c r="K75" s="100"/>
      <c r="L75" s="100"/>
      <c r="M75" s="101"/>
    </row>
    <row r="76" spans="1:13" ht="36" customHeight="1" thickBot="1" x14ac:dyDescent="0.25">
      <c r="A76" s="148" t="s">
        <v>31</v>
      </c>
      <c r="B76" s="253" t="str">
        <f>'zápis I-L'!E34</f>
        <v>------</v>
      </c>
      <c r="C76" s="254"/>
      <c r="D76" s="255" t="s">
        <v>32</v>
      </c>
      <c r="E76" s="256"/>
      <c r="F76" s="257"/>
      <c r="H76" s="148" t="s">
        <v>31</v>
      </c>
      <c r="I76" s="253" t="str">
        <f>'zápis I-L'!E35</f>
        <v>Macinková Ella</v>
      </c>
      <c r="J76" s="254"/>
      <c r="K76" s="255" t="s">
        <v>32</v>
      </c>
      <c r="L76" s="256"/>
      <c r="M76" s="257"/>
    </row>
    <row r="77" spans="1:13" ht="19.5" customHeight="1" thickBot="1" x14ac:dyDescent="0.25"/>
    <row r="78" spans="1:13" ht="36" customHeight="1" x14ac:dyDescent="0.2">
      <c r="A78" s="264" t="str">
        <f>'zápis I-L'!C1</f>
        <v>BTM U11 Lednice</v>
      </c>
      <c r="B78" s="265"/>
      <c r="C78" s="265"/>
      <c r="D78" s="265"/>
      <c r="E78" s="265"/>
      <c r="F78" s="266"/>
      <c r="H78" s="264" t="str">
        <f>'zápis I-L'!C1</f>
        <v>BTM U11 Lednice</v>
      </c>
      <c r="I78" s="265"/>
      <c r="J78" s="265"/>
      <c r="K78" s="265"/>
      <c r="L78" s="265"/>
      <c r="M78" s="266"/>
    </row>
    <row r="79" spans="1:13" ht="36" customHeight="1" thickBot="1" x14ac:dyDescent="0.25">
      <c r="A79" s="258" t="str">
        <f>'zápis I-L'!F36</f>
        <v>Turnaj B - skupina F</v>
      </c>
      <c r="B79" s="259"/>
      <c r="C79" s="260"/>
      <c r="D79" s="149" t="str">
        <f>'zápis I-L'!G36</f>
        <v>13.4.2024</v>
      </c>
      <c r="E79" s="94" t="str">
        <f>CONCATENATE("zápas č. ",'zápis I-L'!H36)</f>
        <v>zápas č. 3</v>
      </c>
      <c r="F79" s="95" t="str">
        <f>CONCATENATE("stůl č. ",'zápis I-L'!I36)</f>
        <v xml:space="preserve">stůl č. </v>
      </c>
      <c r="H79" s="258" t="str">
        <f>'zápis I-L'!F39</f>
        <v>Turnaj B - skupina F</v>
      </c>
      <c r="I79" s="259"/>
      <c r="J79" s="260"/>
      <c r="K79" s="149" t="str">
        <f>'zápis I-L'!G39</f>
        <v>13.4.2024</v>
      </c>
      <c r="L79" s="94" t="str">
        <f>CONCATENATE("zápas č. ",'zápis I-L'!H39)</f>
        <v>zápas č. 6</v>
      </c>
      <c r="M79" s="95" t="str">
        <f>CONCATENATE("stůl č. ",'zápis I-L'!I39)</f>
        <v xml:space="preserve">stůl č. </v>
      </c>
    </row>
    <row r="80" spans="1:13" ht="36" customHeight="1" thickBot="1" x14ac:dyDescent="0.25">
      <c r="A80" s="261" t="str">
        <f>CONCATENATE(IF(COUNTIF(seznam!$A$2:$A$129,'zápis I-L'!A36)=1,VLOOKUP('zápis I-L'!A36,seznam!$A$2:$C$129,2,FALSE),"------"),"   (",IF(COUNTIF(seznam!$A$2:$A$129,'zápis I-L'!A36)=1,VLOOKUP('zápis I-L'!A36,seznam!$A$2:$C$129,3,FALSE),"------"),")")</f>
        <v>------   (------)</v>
      </c>
      <c r="B80" s="262"/>
      <c r="C80" s="263"/>
      <c r="D80" s="261" t="str">
        <f>CONCATENATE(IF(COUNTIF(seznam!$A$2:$A$129,'zápis I-L'!B36)=1,VLOOKUP('zápis I-L'!B36,seznam!$A$2:$C$129,2,FALSE),"------"),"   (",IF(COUNTIF(seznam!$A$2:$A$129,'zápis I-L'!B36)=1,VLOOKUP('zápis I-L'!B36,seznam!$A$2:$C$129,3,FALSE),"------"),")")</f>
        <v>Macinková Ella   (KST FOSFA LVA)</v>
      </c>
      <c r="E80" s="262"/>
      <c r="F80" s="263"/>
      <c r="H80" s="261" t="str">
        <f>CONCATENATE(IF(COUNTIF(seznam!$A$2:$A$129,'zápis I-L'!A39)=1,VLOOKUP('zápis I-L'!A39,seznam!$A$2:$C$129,2,FALSE),"------"),"   (",IF(COUNTIF(seznam!$A$2:$A$129,'zápis I-L'!A39)=1,VLOOKUP('zápis I-L'!A39,seznam!$A$2:$C$129,3,FALSE),"------"),")")</f>
        <v>Macinková Ella   (KST FOSFA LVA)</v>
      </c>
      <c r="I80" s="262"/>
      <c r="J80" s="263"/>
      <c r="K80" s="261" t="str">
        <f>CONCATENATE(IF(COUNTIF(seznam!$A$2:$A$129,'zápis I-L'!B39)=1,VLOOKUP('zápis I-L'!B39,seznam!$A$2:$C$129,2,FALSE),"------"),"   (",IF(COUNTIF(seznam!$A$2:$A$129,'zápis I-L'!B39)=1,VLOOKUP('zápis I-L'!B39,seznam!$A$2:$C$129,3,FALSE),"------"),")")</f>
        <v>Svobodová Kristýna   (Jiskra Strážnice)</v>
      </c>
      <c r="L80" s="262"/>
      <c r="M80" s="263"/>
    </row>
    <row r="81" spans="1:13" ht="14.25" customHeight="1" x14ac:dyDescent="0.2">
      <c r="A81" s="96" t="s">
        <v>25</v>
      </c>
      <c r="B81" s="97" t="s">
        <v>26</v>
      </c>
      <c r="C81" s="97" t="s">
        <v>27</v>
      </c>
      <c r="D81" s="97" t="s">
        <v>28</v>
      </c>
      <c r="E81" s="97" t="s">
        <v>29</v>
      </c>
      <c r="F81" s="98" t="s">
        <v>30</v>
      </c>
      <c r="H81" s="96" t="s">
        <v>25</v>
      </c>
      <c r="I81" s="97" t="s">
        <v>26</v>
      </c>
      <c r="J81" s="97" t="s">
        <v>27</v>
      </c>
      <c r="K81" s="97" t="s">
        <v>28</v>
      </c>
      <c r="L81" s="97" t="s">
        <v>29</v>
      </c>
      <c r="M81" s="98" t="s">
        <v>30</v>
      </c>
    </row>
    <row r="82" spans="1:13" ht="36" customHeight="1" thickBot="1" x14ac:dyDescent="0.25">
      <c r="A82" s="99"/>
      <c r="B82" s="100"/>
      <c r="C82" s="100"/>
      <c r="D82" s="100"/>
      <c r="E82" s="100"/>
      <c r="F82" s="101"/>
      <c r="H82" s="99"/>
      <c r="I82" s="100"/>
      <c r="J82" s="100"/>
      <c r="K82" s="100"/>
      <c r="L82" s="100"/>
      <c r="M82" s="101"/>
    </row>
    <row r="83" spans="1:13" ht="36" customHeight="1" thickBot="1" x14ac:dyDescent="0.25">
      <c r="A83" s="148" t="s">
        <v>31</v>
      </c>
      <c r="B83" s="253" t="str">
        <f>'zápis I-L'!C34</f>
        <v>Svobodová Kristýna</v>
      </c>
      <c r="C83" s="254"/>
      <c r="D83" s="255" t="s">
        <v>32</v>
      </c>
      <c r="E83" s="256"/>
      <c r="F83" s="257"/>
      <c r="H83" s="148" t="s">
        <v>31</v>
      </c>
      <c r="I83" s="253" t="str">
        <f>'zápis I-L'!C35</f>
        <v>Pantlík Daniel</v>
      </c>
      <c r="J83" s="254"/>
      <c r="K83" s="255" t="s">
        <v>32</v>
      </c>
      <c r="L83" s="256"/>
      <c r="M83" s="257"/>
    </row>
  </sheetData>
  <mergeCells count="144">
    <mergeCell ref="B6:C6"/>
    <mergeCell ref="D6:F6"/>
    <mergeCell ref="I6:J6"/>
    <mergeCell ref="K6:M6"/>
    <mergeCell ref="A8:F8"/>
    <mergeCell ref="H8:M8"/>
    <mergeCell ref="A1:F1"/>
    <mergeCell ref="H1:M1"/>
    <mergeCell ref="A2:C2"/>
    <mergeCell ref="H2:J2"/>
    <mergeCell ref="A3:C3"/>
    <mergeCell ref="D3:F3"/>
    <mergeCell ref="H3:J3"/>
    <mergeCell ref="K3:M3"/>
    <mergeCell ref="B13:C13"/>
    <mergeCell ref="D13:F13"/>
    <mergeCell ref="I13:J13"/>
    <mergeCell ref="K13:M13"/>
    <mergeCell ref="A15:F15"/>
    <mergeCell ref="H15:M15"/>
    <mergeCell ref="A9:C9"/>
    <mergeCell ref="H9:J9"/>
    <mergeCell ref="A10:C10"/>
    <mergeCell ref="D10:F10"/>
    <mergeCell ref="H10:J10"/>
    <mergeCell ref="K10:M10"/>
    <mergeCell ref="B20:C20"/>
    <mergeCell ref="D20:F20"/>
    <mergeCell ref="I20:J20"/>
    <mergeCell ref="K20:M20"/>
    <mergeCell ref="A22:F22"/>
    <mergeCell ref="H22:M22"/>
    <mergeCell ref="A16:C16"/>
    <mergeCell ref="H16:J16"/>
    <mergeCell ref="A17:C17"/>
    <mergeCell ref="D17:F17"/>
    <mergeCell ref="H17:J17"/>
    <mergeCell ref="K17:M17"/>
    <mergeCell ref="B27:C27"/>
    <mergeCell ref="D27:F27"/>
    <mergeCell ref="I27:J27"/>
    <mergeCell ref="K27:M27"/>
    <mergeCell ref="A29:F29"/>
    <mergeCell ref="H29:M29"/>
    <mergeCell ref="A23:C23"/>
    <mergeCell ref="H23:J23"/>
    <mergeCell ref="A24:C24"/>
    <mergeCell ref="D24:F24"/>
    <mergeCell ref="H24:J24"/>
    <mergeCell ref="K24:M24"/>
    <mergeCell ref="B34:C34"/>
    <mergeCell ref="D34:F34"/>
    <mergeCell ref="I34:J34"/>
    <mergeCell ref="K34:M34"/>
    <mergeCell ref="A36:F36"/>
    <mergeCell ref="H36:M36"/>
    <mergeCell ref="A30:C30"/>
    <mergeCell ref="H30:J30"/>
    <mergeCell ref="A31:C31"/>
    <mergeCell ref="D31:F31"/>
    <mergeCell ref="H31:J31"/>
    <mergeCell ref="K31:M31"/>
    <mergeCell ref="B41:C41"/>
    <mergeCell ref="D41:F41"/>
    <mergeCell ref="I41:J41"/>
    <mergeCell ref="K41:M41"/>
    <mergeCell ref="A43:F43"/>
    <mergeCell ref="H43:M43"/>
    <mergeCell ref="A37:C37"/>
    <mergeCell ref="H37:J37"/>
    <mergeCell ref="A38:C38"/>
    <mergeCell ref="D38:F38"/>
    <mergeCell ref="H38:J38"/>
    <mergeCell ref="K38:M38"/>
    <mergeCell ref="B48:C48"/>
    <mergeCell ref="D48:F48"/>
    <mergeCell ref="I48:J48"/>
    <mergeCell ref="K48:M48"/>
    <mergeCell ref="A50:F50"/>
    <mergeCell ref="H50:M50"/>
    <mergeCell ref="A44:C44"/>
    <mergeCell ref="H44:J44"/>
    <mergeCell ref="A45:C45"/>
    <mergeCell ref="D45:F45"/>
    <mergeCell ref="H45:J45"/>
    <mergeCell ref="K45:M45"/>
    <mergeCell ref="B55:C55"/>
    <mergeCell ref="D55:F55"/>
    <mergeCell ref="I55:J55"/>
    <mergeCell ref="K55:M55"/>
    <mergeCell ref="A57:F57"/>
    <mergeCell ref="H57:M57"/>
    <mergeCell ref="A51:C51"/>
    <mergeCell ref="H51:J51"/>
    <mergeCell ref="A52:C52"/>
    <mergeCell ref="D52:F52"/>
    <mergeCell ref="H52:J52"/>
    <mergeCell ref="K52:M52"/>
    <mergeCell ref="B62:C62"/>
    <mergeCell ref="D62:F62"/>
    <mergeCell ref="I62:J62"/>
    <mergeCell ref="K62:M62"/>
    <mergeCell ref="A64:F64"/>
    <mergeCell ref="H64:M64"/>
    <mergeCell ref="A58:C58"/>
    <mergeCell ref="H58:J58"/>
    <mergeCell ref="A59:C59"/>
    <mergeCell ref="D59:F59"/>
    <mergeCell ref="H59:J59"/>
    <mergeCell ref="K59:M59"/>
    <mergeCell ref="B69:C69"/>
    <mergeCell ref="D69:F69"/>
    <mergeCell ref="I69:J69"/>
    <mergeCell ref="K69:M69"/>
    <mergeCell ref="A71:F71"/>
    <mergeCell ref="H71:M71"/>
    <mergeCell ref="A65:C65"/>
    <mergeCell ref="H65:J65"/>
    <mergeCell ref="A66:C66"/>
    <mergeCell ref="D66:F66"/>
    <mergeCell ref="H66:J66"/>
    <mergeCell ref="K66:M66"/>
    <mergeCell ref="B76:C76"/>
    <mergeCell ref="D76:F76"/>
    <mergeCell ref="I76:J76"/>
    <mergeCell ref="K76:M76"/>
    <mergeCell ref="A78:F78"/>
    <mergeCell ref="H78:M78"/>
    <mergeCell ref="A72:C72"/>
    <mergeCell ref="H72:J72"/>
    <mergeCell ref="A73:C73"/>
    <mergeCell ref="D73:F73"/>
    <mergeCell ref="H73:J73"/>
    <mergeCell ref="K73:M73"/>
    <mergeCell ref="B83:C83"/>
    <mergeCell ref="D83:F83"/>
    <mergeCell ref="I83:J83"/>
    <mergeCell ref="K83:M83"/>
    <mergeCell ref="A79:C79"/>
    <mergeCell ref="H79:J79"/>
    <mergeCell ref="A80:C80"/>
    <mergeCell ref="D80:F80"/>
    <mergeCell ref="H80:J80"/>
    <mergeCell ref="K80:M80"/>
  </mergeCells>
  <pageMargins left="0" right="0" top="0.35433070866141736" bottom="0.55118110236220474" header="0" footer="0"/>
  <pageSetup paperSize="9" scale="85" orientation="landscape" horizontalDpi="4294967293" vertic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83"/>
  <sheetViews>
    <sheetView workbookViewId="0">
      <selection activeCell="I62" sqref="I62:J62"/>
    </sheetView>
  </sheetViews>
  <sheetFormatPr defaultRowHeight="12.75" x14ac:dyDescent="0.2"/>
  <cols>
    <col min="1" max="6" width="13.7109375" customWidth="1"/>
    <col min="7" max="7" width="4.140625" customWidth="1"/>
    <col min="8" max="13" width="13.7109375" customWidth="1"/>
  </cols>
  <sheetData>
    <row r="1" spans="1:13" ht="36" customHeight="1" x14ac:dyDescent="0.2">
      <c r="A1" s="264" t="str">
        <f>'zápis M-P'!C1</f>
        <v>BTM U11 Lednice</v>
      </c>
      <c r="B1" s="265"/>
      <c r="C1" s="265"/>
      <c r="D1" s="265"/>
      <c r="E1" s="265"/>
      <c r="F1" s="266"/>
      <c r="H1" s="264" t="str">
        <f>'zápis M-P'!C1</f>
        <v>BTM U11 Lednice</v>
      </c>
      <c r="I1" s="265"/>
      <c r="J1" s="265"/>
      <c r="K1" s="265"/>
      <c r="L1" s="265"/>
      <c r="M1" s="266"/>
    </row>
    <row r="2" spans="1:13" ht="36" customHeight="1" thickBot="1" x14ac:dyDescent="0.25">
      <c r="A2" s="275" t="str">
        <f>CONCATENATE(" ",'zápis M-P'!F4," ")</f>
        <v xml:space="preserve"> Turnaj B - skupina G </v>
      </c>
      <c r="B2" s="259"/>
      <c r="C2" s="260"/>
      <c r="D2" s="93" t="str">
        <f>CONCATENATE(" ",'zápis M-P'!G4)</f>
        <v xml:space="preserve"> 13.4.2024</v>
      </c>
      <c r="E2" s="94" t="str">
        <f>CONCATENATE("zápas č. ",'zápis M-P'!H4)</f>
        <v>zápas č. 1</v>
      </c>
      <c r="F2" s="95" t="str">
        <f>CONCATENATE("stůl č. ",'zápis M-P'!I4)</f>
        <v xml:space="preserve">stůl č. </v>
      </c>
      <c r="H2" s="275" t="str">
        <f>CONCATENATE(" ",'zápis M-P'!F7," ")</f>
        <v xml:space="preserve"> Turnaj B - skupina G </v>
      </c>
      <c r="I2" s="259"/>
      <c r="J2" s="260"/>
      <c r="K2" s="93" t="str">
        <f>CONCATENATE(" ",'zápis M-P'!G7)</f>
        <v xml:space="preserve"> 13.4.2024</v>
      </c>
      <c r="L2" s="94" t="str">
        <f>CONCATENATE("zápas č. ",'zápis M-P'!H7)</f>
        <v>zápas č. 4</v>
      </c>
      <c r="M2" s="95" t="str">
        <f>CONCATENATE("stůl č. ",'zápis M-P'!I7)</f>
        <v xml:space="preserve">stůl č. </v>
      </c>
    </row>
    <row r="3" spans="1:13" ht="36" customHeight="1" thickBot="1" x14ac:dyDescent="0.25">
      <c r="A3" s="261" t="str">
        <f>CONCATENATE(IF(COUNTIF(seznam!$A$2:$A$129,'zápis M-P'!A4)=1,VLOOKUP('zápis M-P'!A4,seznam!$A$2:$C$129,2,FALSE),"------"),"   (",IF(COUNTIF(seznam!$A$2:$A$129,'zápis M-P'!A4)=1,VLOOKUP('zápis M-P'!A4,seznam!$A$2:$C$129,3,FALSE),"------"),")")</f>
        <v>Sýkora Šebestián   (KST FOSFA LVA)</v>
      </c>
      <c r="B3" s="262"/>
      <c r="C3" s="262"/>
      <c r="D3" s="261" t="str">
        <f>CONCATENATE(IF(COUNTIF(seznam!$A$2:$A$129,'zápis M-P'!B4)=1,VLOOKUP('zápis M-P'!B4,seznam!$A$2:$C$129,2,FALSE),"------"),"   (",IF(COUNTIF(seznam!$A$2:$A$129,'zápis M-P'!B4)=1,VLOOKUP('zápis M-P'!B4,seznam!$A$2:$C$129,3,FALSE),"------"),")")</f>
        <v>Rybecký Jakub   (SKST Hodonín)</v>
      </c>
      <c r="E3" s="262"/>
      <c r="F3" s="263"/>
      <c r="H3" s="261" t="str">
        <f>CONCATENATE(IF(COUNTIF(seznam!$A$2:$A$129,'zápis M-P'!A7)=1,VLOOKUP('zápis M-P'!A7,seznam!$A$2:$C$129,2,FALSE),"------"),"   (",IF(COUNTIF(seznam!$A$2:$A$129,'zápis M-P'!A7)=1,VLOOKUP('zápis M-P'!A7,seznam!$A$2:$C$129,3,FALSE),"------"),")")</f>
        <v>Sýkora Šebestián   (KST FOSFA LVA)</v>
      </c>
      <c r="I3" s="262"/>
      <c r="J3" s="263"/>
      <c r="K3" s="261" t="str">
        <f>CONCATENATE(IF(COUNTIF(seznam!$A$2:$A$129,'zápis M-P'!B7)=1,VLOOKUP('zápis M-P'!B7,seznam!$A$2:$C$129,2,FALSE),"------"),"   (",IF(COUNTIF(seznam!$A$2:$A$129,'zápis M-P'!B7)=1,VLOOKUP('zápis M-P'!B7,seznam!$A$2:$C$129,3,FALSE),"------"),")")</f>
        <v>Kovanič Martin   (MSK Břeclav)</v>
      </c>
      <c r="L3" s="262"/>
      <c r="M3" s="263"/>
    </row>
    <row r="4" spans="1:13" ht="14.25" customHeight="1" x14ac:dyDescent="0.2">
      <c r="A4" s="96" t="s">
        <v>25</v>
      </c>
      <c r="B4" s="97" t="s">
        <v>26</v>
      </c>
      <c r="C4" s="97" t="s">
        <v>27</v>
      </c>
      <c r="D4" s="97" t="s">
        <v>28</v>
      </c>
      <c r="E4" s="97" t="s">
        <v>29</v>
      </c>
      <c r="F4" s="98" t="s">
        <v>30</v>
      </c>
      <c r="H4" s="96" t="s">
        <v>25</v>
      </c>
      <c r="I4" s="97" t="s">
        <v>26</v>
      </c>
      <c r="J4" s="97" t="s">
        <v>27</v>
      </c>
      <c r="K4" s="97" t="s">
        <v>28</v>
      </c>
      <c r="L4" s="97" t="s">
        <v>29</v>
      </c>
      <c r="M4" s="98" t="s">
        <v>30</v>
      </c>
    </row>
    <row r="5" spans="1:13" ht="36" customHeight="1" thickBot="1" x14ac:dyDescent="0.25">
      <c r="A5" s="99"/>
      <c r="B5" s="100"/>
      <c r="C5" s="100"/>
      <c r="D5" s="100"/>
      <c r="E5" s="100"/>
      <c r="F5" s="101"/>
      <c r="H5" s="99"/>
      <c r="I5" s="100"/>
      <c r="J5" s="100"/>
      <c r="K5" s="100"/>
      <c r="L5" s="100"/>
      <c r="M5" s="101"/>
    </row>
    <row r="6" spans="1:13" ht="36" customHeight="1" thickBot="1" x14ac:dyDescent="0.25">
      <c r="A6" s="148" t="s">
        <v>31</v>
      </c>
      <c r="B6" s="253" t="str">
        <f>'zápis M-P'!C5</f>
        <v>Kovanič Martin</v>
      </c>
      <c r="C6" s="254"/>
      <c r="D6" s="278" t="s">
        <v>32</v>
      </c>
      <c r="E6" s="219"/>
      <c r="F6" s="222"/>
      <c r="H6" s="148" t="s">
        <v>31</v>
      </c>
      <c r="I6" s="253" t="str">
        <f>'zápis M-P'!E4</f>
        <v>Rybecký Jakub</v>
      </c>
      <c r="J6" s="254"/>
      <c r="K6" s="255" t="s">
        <v>32</v>
      </c>
      <c r="L6" s="256"/>
      <c r="M6" s="257"/>
    </row>
    <row r="7" spans="1:13" ht="20.100000000000001" customHeight="1" thickBot="1" x14ac:dyDescent="0.25"/>
    <row r="8" spans="1:13" ht="36" customHeight="1" x14ac:dyDescent="0.2">
      <c r="A8" s="264" t="str">
        <f>'zápis M-P'!C1</f>
        <v>BTM U11 Lednice</v>
      </c>
      <c r="B8" s="265"/>
      <c r="C8" s="265"/>
      <c r="D8" s="265"/>
      <c r="E8" s="265"/>
      <c r="F8" s="266"/>
      <c r="H8" s="264" t="str">
        <f>'zápis M-P'!C1</f>
        <v>BTM U11 Lednice</v>
      </c>
      <c r="I8" s="265"/>
      <c r="J8" s="265"/>
      <c r="K8" s="265"/>
      <c r="L8" s="265"/>
      <c r="M8" s="266"/>
    </row>
    <row r="9" spans="1:13" ht="36" customHeight="1" thickBot="1" x14ac:dyDescent="0.25">
      <c r="A9" s="275" t="str">
        <f>CONCATENATE(" ",'zápis M-P'!F5," ")</f>
        <v xml:space="preserve"> Turnaj B - skupina G </v>
      </c>
      <c r="B9" s="259"/>
      <c r="C9" s="260"/>
      <c r="D9" s="93" t="str">
        <f>CONCATENATE(" ",'zápis M-P'!G5)</f>
        <v xml:space="preserve"> 13.4.2024</v>
      </c>
      <c r="E9" s="94" t="str">
        <f>CONCATENATE("zápas č. ",'zápis M-P'!H5)</f>
        <v>zápas č. 2</v>
      </c>
      <c r="F9" s="95" t="str">
        <f>CONCATENATE("stůl č. ",'zápis M-P'!I5)</f>
        <v xml:space="preserve">stůl č. </v>
      </c>
      <c r="H9" s="275" t="str">
        <f>CONCATENATE(" ",'zápis M-P'!F8," ")</f>
        <v xml:space="preserve"> Turnaj B - skupina G </v>
      </c>
      <c r="I9" s="259"/>
      <c r="J9" s="260"/>
      <c r="K9" s="93" t="str">
        <f>CONCATENATE(" ",'zápis M-P'!G8)</f>
        <v xml:space="preserve"> 13.4.2024</v>
      </c>
      <c r="L9" s="94" t="str">
        <f>CONCATENATE("zápas č. ",'zápis M-P'!H8)</f>
        <v>zápas č. 5</v>
      </c>
      <c r="M9" s="95" t="str">
        <f>CONCATENATE("stůl č. ",'zápis M-P'!I8)</f>
        <v xml:space="preserve">stůl č. </v>
      </c>
    </row>
    <row r="10" spans="1:13" ht="36" customHeight="1" thickBot="1" x14ac:dyDescent="0.25">
      <c r="A10" s="261" t="str">
        <f>CONCATENATE(IF(COUNTIF(seznam!$A$2:$A$129,'zápis M-P'!A5)=1,VLOOKUP('zápis M-P'!A5,seznam!$A$2:$C$129,2,FALSE),"------"),"   (",IF(COUNTIF(seznam!$A$2:$A$129,'zápis M-P'!A5)=1,VLOOKUP('zápis M-P'!A5,seznam!$A$2:$C$129,3,FALSE),"------"),")")</f>
        <v>Kovanič Martin   (MSK Břeclav)</v>
      </c>
      <c r="B10" s="262"/>
      <c r="C10" s="263"/>
      <c r="D10" s="261" t="str">
        <f>CONCATENATE(IF(COUNTIF(seznam!$A$2:$A$129,'zápis M-P'!B5)=1,VLOOKUP('zápis M-P'!B5,seznam!$A$2:$C$129,2,FALSE),"------"),"   (",IF(COUNTIF(seznam!$A$2:$A$129,'zápis M-P'!B5)=1,VLOOKUP('zápis M-P'!B5,seznam!$A$2:$C$129,3,FALSE),"------"),")")</f>
        <v>Krupková Klaudie   (KST Blansko)</v>
      </c>
      <c r="E10" s="262"/>
      <c r="F10" s="263"/>
      <c r="H10" s="261" t="str">
        <f>CONCATENATE(IF(COUNTIF(seznam!$A$2:$A$129,'zápis M-P'!A8)=1,VLOOKUP('zápis M-P'!A8,seznam!$A$2:$C$129,2,FALSE),"------"),"   (",IF(COUNTIF(seznam!$A$2:$A$129,'zápis M-P'!A8)=1,VLOOKUP('zápis M-P'!A8,seznam!$A$2:$C$129,3,FALSE),"------"),")")</f>
        <v>Kovanič Martin   (MSK Břeclav)</v>
      </c>
      <c r="I10" s="262"/>
      <c r="J10" s="263"/>
      <c r="K10" s="261" t="str">
        <f>CONCATENATE(IF(COUNTIF(seznam!$A$2:$A$129,'zápis M-P'!B8)=1,VLOOKUP('zápis M-P'!B8,seznam!$A$2:$C$129,2,FALSE),"------"),"   (",IF(COUNTIF(seznam!$A$2:$A$129,'zápis M-P'!B8)=1,VLOOKUP('zápis M-P'!B8,seznam!$A$2:$C$129,3,FALSE),"------"),")")</f>
        <v>Rybecký Jakub   (SKST Hodonín)</v>
      </c>
      <c r="L10" s="262"/>
      <c r="M10" s="263"/>
    </row>
    <row r="11" spans="1:13" ht="14.25" customHeight="1" x14ac:dyDescent="0.2">
      <c r="A11" s="96" t="s">
        <v>25</v>
      </c>
      <c r="B11" s="97" t="s">
        <v>26</v>
      </c>
      <c r="C11" s="97" t="s">
        <v>27</v>
      </c>
      <c r="D11" s="97" t="s">
        <v>28</v>
      </c>
      <c r="E11" s="97" t="s">
        <v>29</v>
      </c>
      <c r="F11" s="98" t="s">
        <v>30</v>
      </c>
      <c r="H11" s="96" t="s">
        <v>25</v>
      </c>
      <c r="I11" s="97" t="s">
        <v>26</v>
      </c>
      <c r="J11" s="97" t="s">
        <v>27</v>
      </c>
      <c r="K11" s="97" t="s">
        <v>28</v>
      </c>
      <c r="L11" s="97" t="s">
        <v>29</v>
      </c>
      <c r="M11" s="98" t="s">
        <v>30</v>
      </c>
    </row>
    <row r="12" spans="1:13" ht="36" customHeight="1" thickBot="1" x14ac:dyDescent="0.25">
      <c r="A12" s="99"/>
      <c r="B12" s="100"/>
      <c r="C12" s="100"/>
      <c r="D12" s="100"/>
      <c r="E12" s="100"/>
      <c r="F12" s="101"/>
      <c r="H12" s="99"/>
      <c r="I12" s="100"/>
      <c r="J12" s="100"/>
      <c r="K12" s="100"/>
      <c r="L12" s="100"/>
      <c r="M12" s="101"/>
    </row>
    <row r="13" spans="1:13" ht="36" customHeight="1" thickBot="1" x14ac:dyDescent="0.25">
      <c r="A13" s="148" t="s">
        <v>31</v>
      </c>
      <c r="B13" s="253" t="str">
        <f>'zápis M-P'!E4</f>
        <v>Rybecký Jakub</v>
      </c>
      <c r="C13" s="254"/>
      <c r="D13" s="255" t="s">
        <v>32</v>
      </c>
      <c r="E13" s="256"/>
      <c r="F13" s="257"/>
      <c r="H13" s="148" t="s">
        <v>31</v>
      </c>
      <c r="I13" s="253" t="str">
        <f>'zápis M-P'!E5</f>
        <v>Krupková Klaudie</v>
      </c>
      <c r="J13" s="254"/>
      <c r="K13" s="255" t="s">
        <v>32</v>
      </c>
      <c r="L13" s="256"/>
      <c r="M13" s="257"/>
    </row>
    <row r="14" spans="1:13" ht="20.100000000000001" customHeight="1" thickBot="1" x14ac:dyDescent="0.25">
      <c r="C14" s="34"/>
    </row>
    <row r="15" spans="1:13" ht="36" customHeight="1" x14ac:dyDescent="0.2">
      <c r="A15" s="264" t="str">
        <f>'zápis M-P'!C1</f>
        <v>BTM U11 Lednice</v>
      </c>
      <c r="B15" s="276"/>
      <c r="C15" s="276"/>
      <c r="D15" s="276"/>
      <c r="E15" s="276"/>
      <c r="F15" s="277"/>
      <c r="H15" s="264" t="str">
        <f>'zápis M-P'!C1</f>
        <v>BTM U11 Lednice</v>
      </c>
      <c r="I15" s="265"/>
      <c r="J15" s="265"/>
      <c r="K15" s="265"/>
      <c r="L15" s="265"/>
      <c r="M15" s="266"/>
    </row>
    <row r="16" spans="1:13" ht="36" customHeight="1" thickBot="1" x14ac:dyDescent="0.25">
      <c r="A16" s="275" t="str">
        <f>CONCATENATE(" ",'zápis M-P'!F6," ")</f>
        <v xml:space="preserve"> Turnaj B - skupina G </v>
      </c>
      <c r="B16" s="259"/>
      <c r="C16" s="260"/>
      <c r="D16" s="93" t="str">
        <f>CONCATENATE(" ",'zápis M-P'!G6)</f>
        <v xml:space="preserve"> 13.4.2024</v>
      </c>
      <c r="E16" s="94" t="str">
        <f>CONCATENATE("zápas č. ",'zápis M-P'!H6)</f>
        <v>zápas č. 3</v>
      </c>
      <c r="F16" s="95" t="str">
        <f>CONCATENATE("stůl č. ",'zápis M-P'!I6)</f>
        <v xml:space="preserve">stůl č. </v>
      </c>
      <c r="H16" s="275" t="str">
        <f>CONCATENATE(" ",'zápis M-P'!F9," ")</f>
        <v xml:space="preserve"> Turnaj B - skupina G </v>
      </c>
      <c r="I16" s="259"/>
      <c r="J16" s="260"/>
      <c r="K16" s="93" t="str">
        <f>CONCATENATE(" ",'zápis M-P'!G9)</f>
        <v xml:space="preserve"> 13.4.2024</v>
      </c>
      <c r="L16" s="94" t="str">
        <f>CONCATENATE("zápasč. ",'zápis M-P'!H9)</f>
        <v>zápasč. 6</v>
      </c>
      <c r="M16" s="95" t="str">
        <f>CONCATENATE("stůl č. ",'zápis M-P'!I9)</f>
        <v xml:space="preserve">stůl č. </v>
      </c>
    </row>
    <row r="17" spans="1:13" ht="36" customHeight="1" thickBot="1" x14ac:dyDescent="0.25">
      <c r="A17" s="261" t="str">
        <f>CONCATENATE(IF(COUNTIF(seznam!$A$2:$A$129,'zápis M-P'!A6)=1,VLOOKUP('zápis M-P'!A6,seznam!$A$2:$C$129,2,FALSE),"------"),"   (",IF(COUNTIF(seznam!$A$2:$A$129,'zápis M-P'!A6)=1,VLOOKUP('zápis M-P'!A6,seznam!$A$2:$C$129,3,FALSE),"------"),")")</f>
        <v>Rybecký Jakub   (SKST Hodonín)</v>
      </c>
      <c r="B17" s="262"/>
      <c r="C17" s="263"/>
      <c r="D17" s="261" t="str">
        <f>CONCATENATE(IF(COUNTIF(seznam!$A$2:$A$129,'zápis M-P'!B6)=1,VLOOKUP('zápis M-P'!B6,seznam!$A$2:$C$129,2,FALSE),"------"),"   (",IF(COUNTIF(seznam!$A$2:$A$129,'zápis M-P'!B6)=1,VLOOKUP('zápis M-P'!B6,seznam!$A$2:$C$129,3,FALSE),"------"),")")</f>
        <v>Krupková Klaudie   (KST Blansko)</v>
      </c>
      <c r="E17" s="262"/>
      <c r="F17" s="263"/>
      <c r="H17" s="261" t="str">
        <f>CONCATENATE(IF(COUNTIF(seznam!$A$2:$A$129,'zápis M-P'!A9)=1,VLOOKUP('zápis M-P'!A9,seznam!$A$2:$C$129,2,FALSE),"------"),"   (",IF(COUNTIF(seznam!$A$2:$A$129,'zápis M-P'!A9)=1,VLOOKUP('zápis M-P'!A9,seznam!$A$2:$C$129,3,FALSE),"------"),")")</f>
        <v>Krupková Klaudie   (KST Blansko)</v>
      </c>
      <c r="I17" s="262"/>
      <c r="J17" s="263"/>
      <c r="K17" s="261" t="str">
        <f>CONCATENATE(IF(COUNTIF(seznam!$A$2:$A$129,'zápis M-P'!B9)=1,VLOOKUP('zápis M-P'!B9,seznam!$A$2:$C$129,2,FALSE),"------"),"   (",IF(COUNTIF(seznam!$A$2:$A$129,'zápis M-P'!B9)=1,VLOOKUP('zápis M-P'!B9,seznam!$A$2:$C$129,3,FALSE),"------"),")")</f>
        <v>Sýkora Šebestián   (KST FOSFA LVA)</v>
      </c>
      <c r="L17" s="262"/>
      <c r="M17" s="263"/>
    </row>
    <row r="18" spans="1:13" ht="14.25" customHeight="1" x14ac:dyDescent="0.2">
      <c r="A18" s="96" t="s">
        <v>25</v>
      </c>
      <c r="B18" s="97" t="s">
        <v>26</v>
      </c>
      <c r="C18" s="97" t="s">
        <v>27</v>
      </c>
      <c r="D18" s="97" t="s">
        <v>28</v>
      </c>
      <c r="E18" s="97" t="s">
        <v>29</v>
      </c>
      <c r="F18" s="98" t="s">
        <v>30</v>
      </c>
      <c r="H18" s="96" t="s">
        <v>25</v>
      </c>
      <c r="I18" s="97" t="s">
        <v>26</v>
      </c>
      <c r="J18" s="97" t="s">
        <v>27</v>
      </c>
      <c r="K18" s="97" t="s">
        <v>28</v>
      </c>
      <c r="L18" s="97" t="s">
        <v>29</v>
      </c>
      <c r="M18" s="98" t="s">
        <v>30</v>
      </c>
    </row>
    <row r="19" spans="1:13" ht="36" customHeight="1" thickBot="1" x14ac:dyDescent="0.25">
      <c r="A19" s="99"/>
      <c r="B19" s="100"/>
      <c r="C19" s="100"/>
      <c r="D19" s="100"/>
      <c r="E19" s="100"/>
      <c r="F19" s="101"/>
      <c r="H19" s="99"/>
      <c r="I19" s="100"/>
      <c r="J19" s="100"/>
      <c r="K19" s="100"/>
      <c r="L19" s="100"/>
      <c r="M19" s="101"/>
    </row>
    <row r="20" spans="1:13" ht="36" customHeight="1" thickBot="1" x14ac:dyDescent="0.25">
      <c r="A20" s="148" t="s">
        <v>31</v>
      </c>
      <c r="B20" s="253" t="str">
        <f>'zápis M-P'!C4</f>
        <v>Sýkora Šebestián</v>
      </c>
      <c r="C20" s="254"/>
      <c r="D20" s="255" t="s">
        <v>32</v>
      </c>
      <c r="E20" s="256"/>
      <c r="F20" s="257"/>
      <c r="H20" s="148" t="s">
        <v>31</v>
      </c>
      <c r="I20" s="253" t="str">
        <f>'zápis M-P'!C5</f>
        <v>Kovanič Martin</v>
      </c>
      <c r="J20" s="254"/>
      <c r="K20" s="255" t="s">
        <v>32</v>
      </c>
      <c r="L20" s="256"/>
      <c r="M20" s="257"/>
    </row>
    <row r="21" spans="1:13" ht="42" customHeight="1" thickBot="1" x14ac:dyDescent="0.25"/>
    <row r="22" spans="1:13" ht="36" customHeight="1" x14ac:dyDescent="0.2">
      <c r="A22" s="270" t="str">
        <f>'zápis M-P'!C1</f>
        <v>BTM U11 Lednice</v>
      </c>
      <c r="B22" s="271"/>
      <c r="C22" s="271"/>
      <c r="D22" s="271"/>
      <c r="E22" s="271"/>
      <c r="F22" s="272"/>
      <c r="H22" s="264" t="str">
        <f>'zápis M-P'!C1</f>
        <v>BTM U11 Lednice</v>
      </c>
      <c r="I22" s="265"/>
      <c r="J22" s="265"/>
      <c r="K22" s="265"/>
      <c r="L22" s="265"/>
      <c r="M22" s="266"/>
    </row>
    <row r="23" spans="1:13" ht="36" customHeight="1" thickBot="1" x14ac:dyDescent="0.25">
      <c r="A23" s="258" t="str">
        <f>'zápis M-P'!F14</f>
        <v>Turnaj B - skupina H</v>
      </c>
      <c r="B23" s="259"/>
      <c r="C23" s="260"/>
      <c r="D23" s="149" t="str">
        <f>'zápis M-P'!G14</f>
        <v>13.4.2024</v>
      </c>
      <c r="E23" s="94" t="str">
        <f>CONCATENATE("zápas č. ",'zápis M-P'!H14)</f>
        <v>zápas č. 1</v>
      </c>
      <c r="F23" s="95" t="str">
        <f>CONCATENATE("stůl č. ",'zápis M-P'!I14)</f>
        <v xml:space="preserve">stůl č. </v>
      </c>
      <c r="H23" s="267" t="str">
        <f>'zápis M-P'!F17</f>
        <v>Turnaj B - skupina H</v>
      </c>
      <c r="I23" s="273"/>
      <c r="J23" s="274"/>
      <c r="K23" s="149" t="str">
        <f>'zápis M-P'!G17</f>
        <v>13.4.2024</v>
      </c>
      <c r="L23" s="94" t="str">
        <f>CONCATENATE("zápas č. ",'zápis M-P'!H17)</f>
        <v>zápas č. 4</v>
      </c>
      <c r="M23" s="95" t="str">
        <f>CONCATENATE("stůl č. ",'zápis M-P'!I17)</f>
        <v xml:space="preserve">stůl č. </v>
      </c>
    </row>
    <row r="24" spans="1:13" ht="36" customHeight="1" thickBot="1" x14ac:dyDescent="0.25">
      <c r="A24" s="261" t="str">
        <f>CONCATENATE(IF(COUNTIF(seznam!$A$2:$A$129,'zápis M-P'!A14)=1,VLOOKUP('zápis M-P'!A14,seznam!$A$2:$C$129,2,FALSE),"------"),"   (",IF(COUNTIF(seznam!$A$2:$A$129,'zápis M-P'!A14)=1,VLOOKUP('zápis M-P'!A14,seznam!$A$2:$C$129,3,FALSE),"------"),")")</f>
        <v>Šimon Samuel   (KST FOSFA LVA)</v>
      </c>
      <c r="B24" s="262"/>
      <c r="C24" s="262"/>
      <c r="D24" s="261" t="str">
        <f>CONCATENATE(IF(COUNTIF(seznam!$A$2:$A$129,'zápis M-P'!B14)=1,VLOOKUP('zápis M-P'!B14,seznam!$A$2:$C$129,2,FALSE),"------"),"   (",IF(COUNTIF(seznam!$A$2:$A$129,'zápis M-P'!B14)=1,VLOOKUP('zápis M-P'!B14,seznam!$A$2:$C$129,3,FALSE),"------"),")")</f>
        <v>Smolinský Ondřej   (Orel Šlapanice)</v>
      </c>
      <c r="E24" s="262"/>
      <c r="F24" s="263"/>
      <c r="H24" s="261" t="str">
        <f>CONCATENATE(IF(COUNTIF(seznam!$A$2:$A$129,'zápis M-P'!A17)=1,VLOOKUP('zápis M-P'!A17,seznam!$A$2:$C$129,2,FALSE),"------"),"   (",IF(COUNTIF(seznam!$A$2:$A$129,'zápis M-P'!A17)=1,VLOOKUP('zápis M-P'!A17,seznam!$A$2:$C$129,3,FALSE),"------"),")")</f>
        <v>Šimon Samuel   (KST FOSFA LVA)</v>
      </c>
      <c r="I24" s="262"/>
      <c r="J24" s="263"/>
      <c r="K24" s="261" t="str">
        <f>CONCATENATE(IF(COUNTIF(seznam!$A$2:$A$129,'zápis M-P'!B17)=1,VLOOKUP('zápis M-P'!B17,seznam!$A$2:$C$129,2,FALSE),"------"),"   (",IF(COUNTIF(seznam!$A$2:$A$129,'zápis M-P'!B17)=1,VLOOKUP('zápis M-P'!B17,seznam!$A$2:$C$129,3,FALSE),"------"),")")</f>
        <v>Šnábl Josef   (Sokol Znojmo-Orel Únanov)</v>
      </c>
      <c r="L24" s="262"/>
      <c r="M24" s="263"/>
    </row>
    <row r="25" spans="1:13" ht="14.25" customHeight="1" x14ac:dyDescent="0.2">
      <c r="A25" s="96" t="s">
        <v>25</v>
      </c>
      <c r="B25" s="97" t="s">
        <v>26</v>
      </c>
      <c r="C25" s="97" t="s">
        <v>27</v>
      </c>
      <c r="D25" s="97" t="s">
        <v>28</v>
      </c>
      <c r="E25" s="97" t="s">
        <v>29</v>
      </c>
      <c r="F25" s="98" t="s">
        <v>30</v>
      </c>
      <c r="H25" s="96" t="s">
        <v>25</v>
      </c>
      <c r="I25" s="97" t="s">
        <v>26</v>
      </c>
      <c r="J25" s="97" t="s">
        <v>27</v>
      </c>
      <c r="K25" s="97" t="s">
        <v>28</v>
      </c>
      <c r="L25" s="97" t="s">
        <v>29</v>
      </c>
      <c r="M25" s="98" t="s">
        <v>30</v>
      </c>
    </row>
    <row r="26" spans="1:13" ht="36" customHeight="1" thickBot="1" x14ac:dyDescent="0.25">
      <c r="A26" s="99"/>
      <c r="B26" s="100"/>
      <c r="C26" s="100"/>
      <c r="D26" s="100"/>
      <c r="E26" s="100"/>
      <c r="F26" s="101"/>
      <c r="H26" s="99"/>
      <c r="I26" s="100"/>
      <c r="J26" s="100"/>
      <c r="K26" s="100"/>
      <c r="L26" s="100"/>
      <c r="M26" s="101"/>
    </row>
    <row r="27" spans="1:13" ht="36" customHeight="1" thickBot="1" x14ac:dyDescent="0.25">
      <c r="A27" s="148" t="s">
        <v>31</v>
      </c>
      <c r="B27" s="253" t="str">
        <f>'zápis M-P'!C15</f>
        <v>Šnábl Josef</v>
      </c>
      <c r="C27" s="254"/>
      <c r="D27" s="255" t="s">
        <v>32</v>
      </c>
      <c r="E27" s="256"/>
      <c r="F27" s="257"/>
      <c r="H27" s="148" t="s">
        <v>31</v>
      </c>
      <c r="I27" s="253" t="str">
        <f>'zápis M-P'!E14</f>
        <v>Smolinský Ondřej</v>
      </c>
      <c r="J27" s="254"/>
      <c r="K27" s="255" t="s">
        <v>32</v>
      </c>
      <c r="L27" s="256"/>
      <c r="M27" s="257"/>
    </row>
    <row r="28" spans="1:13" ht="19.5" customHeight="1" thickBot="1" x14ac:dyDescent="0.25"/>
    <row r="29" spans="1:13" ht="36" customHeight="1" x14ac:dyDescent="0.2">
      <c r="A29" s="264" t="str">
        <f>'zápis M-P'!C1</f>
        <v>BTM U11 Lednice</v>
      </c>
      <c r="B29" s="265"/>
      <c r="C29" s="265"/>
      <c r="D29" s="265"/>
      <c r="E29" s="265"/>
      <c r="F29" s="266"/>
      <c r="H29" s="264" t="str">
        <f>'zápis M-P'!C1</f>
        <v>BTM U11 Lednice</v>
      </c>
      <c r="I29" s="265"/>
      <c r="J29" s="265"/>
      <c r="K29" s="265"/>
      <c r="L29" s="265"/>
      <c r="M29" s="266"/>
    </row>
    <row r="30" spans="1:13" ht="36" customHeight="1" thickBot="1" x14ac:dyDescent="0.25">
      <c r="A30" s="258" t="str">
        <f>'zápis M-P'!F15</f>
        <v>Turnaj B - skupina H</v>
      </c>
      <c r="B30" s="259"/>
      <c r="C30" s="260"/>
      <c r="D30" s="149" t="str">
        <f>'zápis M-P'!G15</f>
        <v>13.4.2024</v>
      </c>
      <c r="E30" s="94" t="str">
        <f>CONCATENATE("zápas č. ",'zápis M-P'!H15)</f>
        <v>zápas č. 2</v>
      </c>
      <c r="F30" s="95" t="str">
        <f>CONCATENATE("stůl č. ",'zápis M-P'!I15)</f>
        <v xml:space="preserve">stůl č. </v>
      </c>
      <c r="H30" s="258" t="str">
        <f>'zápis M-P'!F18</f>
        <v>Turnaj B - skupina H</v>
      </c>
      <c r="I30" s="259"/>
      <c r="J30" s="260"/>
      <c r="K30" s="149" t="str">
        <f>'zápis M-P'!G18</f>
        <v>13.4.2024</v>
      </c>
      <c r="L30" s="94" t="str">
        <f>CONCATENATE("zápas č. ",'zápis M-P'!H18)</f>
        <v>zápas č. 5</v>
      </c>
      <c r="M30" s="95" t="str">
        <f>CONCATENATE("stůl č. ",'zápis M-P'!I18)</f>
        <v xml:space="preserve">stůl č. </v>
      </c>
    </row>
    <row r="31" spans="1:13" ht="36" customHeight="1" thickBot="1" x14ac:dyDescent="0.25">
      <c r="A31" s="261" t="str">
        <f>CONCATENATE(IF(COUNTIF(seznam!$A$2:$A$129,'zápis M-P'!A15)=1,VLOOKUP('zápis M-P'!A15,seznam!$A$2:$C$129,2,FALSE),"------"),"   (",IF(COUNTIF(seznam!$A$2:$A$129,'zápis M-P'!A15)=1,VLOOKUP('zápis M-P'!A15,seznam!$A$2:$C$129,3,FALSE),"------"),")")</f>
        <v>Šnábl Josef   (Sokol Znojmo-Orel Únanov)</v>
      </c>
      <c r="B31" s="262"/>
      <c r="C31" s="263"/>
      <c r="D31" s="261" t="str">
        <f>CONCATENATE(IF(COUNTIF(seznam!$A$2:$A$129,'zápis M-P'!B15)=1,VLOOKUP('zápis M-P'!B15,seznam!$A$2:$C$129,2,FALSE),"------"),"   (",IF(COUNTIF(seznam!$A$2:$A$129,'zápis M-P'!B15)=1,VLOOKUP('zápis M-P'!B15,seznam!$A$2:$C$129,3,FALSE),"------"),")")</f>
        <v>Kuklínková Timea   (Prace)</v>
      </c>
      <c r="E31" s="262"/>
      <c r="F31" s="263"/>
      <c r="H31" s="261" t="str">
        <f>CONCATENATE(IF(COUNTIF(seznam!$A$2:$A$129,'zápis M-P'!A18)=1,VLOOKUP('zápis M-P'!A18,seznam!$A$2:$C$129,2,FALSE),"------"),"   (",IF(COUNTIF(seznam!$A$2:$A$129,'zápis M-P'!A18)=1,VLOOKUP('zápis M-P'!A18,seznam!$A$2:$C$129,3,FALSE),"------"),")")</f>
        <v>Šnábl Josef   (Sokol Znojmo-Orel Únanov)</v>
      </c>
      <c r="I31" s="262"/>
      <c r="J31" s="263"/>
      <c r="K31" s="261" t="str">
        <f>CONCATENATE(IF(COUNTIF(seznam!$A$2:$A$129,'zápis M-P'!B18)=1,VLOOKUP('zápis M-P'!B18,seznam!$A$2:$C$129,2,FALSE),"------"),"   (",IF(COUNTIF(seznam!$A$2:$A$129,'zápis M-P'!B18)=1,VLOOKUP('zápis M-P'!B18,seznam!$A$2:$C$129,3,FALSE),"------"),")")</f>
        <v>Smolinský Ondřej   (Orel Šlapanice)</v>
      </c>
      <c r="L31" s="262"/>
      <c r="M31" s="263"/>
    </row>
    <row r="32" spans="1:13" ht="14.25" customHeight="1" x14ac:dyDescent="0.2">
      <c r="A32" s="96" t="s">
        <v>25</v>
      </c>
      <c r="B32" s="97" t="s">
        <v>26</v>
      </c>
      <c r="C32" s="97" t="s">
        <v>27</v>
      </c>
      <c r="D32" s="97" t="s">
        <v>28</v>
      </c>
      <c r="E32" s="97" t="s">
        <v>29</v>
      </c>
      <c r="F32" s="98" t="s">
        <v>30</v>
      </c>
      <c r="H32" s="96" t="s">
        <v>25</v>
      </c>
      <c r="I32" s="97" t="s">
        <v>26</v>
      </c>
      <c r="J32" s="97" t="s">
        <v>27</v>
      </c>
      <c r="K32" s="97" t="s">
        <v>28</v>
      </c>
      <c r="L32" s="97" t="s">
        <v>29</v>
      </c>
      <c r="M32" s="98" t="s">
        <v>30</v>
      </c>
    </row>
    <row r="33" spans="1:13" ht="36" customHeight="1" thickBot="1" x14ac:dyDescent="0.25">
      <c r="A33" s="99"/>
      <c r="B33" s="100"/>
      <c r="C33" s="100"/>
      <c r="D33" s="100"/>
      <c r="E33" s="100"/>
      <c r="F33" s="101"/>
      <c r="H33" s="99"/>
      <c r="I33" s="100"/>
      <c r="J33" s="100"/>
      <c r="K33" s="100"/>
      <c r="L33" s="100"/>
      <c r="M33" s="101"/>
    </row>
    <row r="34" spans="1:13" ht="36" customHeight="1" thickBot="1" x14ac:dyDescent="0.25">
      <c r="A34" s="148" t="s">
        <v>31</v>
      </c>
      <c r="B34" s="253" t="str">
        <f>'zápis M-P'!E14</f>
        <v>Smolinský Ondřej</v>
      </c>
      <c r="C34" s="254"/>
      <c r="D34" s="255" t="s">
        <v>32</v>
      </c>
      <c r="E34" s="256"/>
      <c r="F34" s="257"/>
      <c r="H34" s="148" t="s">
        <v>31</v>
      </c>
      <c r="I34" s="253" t="str">
        <f>'zápis M-P'!E15</f>
        <v>Kuklínková Timea</v>
      </c>
      <c r="J34" s="254"/>
      <c r="K34" s="255" t="s">
        <v>32</v>
      </c>
      <c r="L34" s="256"/>
      <c r="M34" s="257"/>
    </row>
    <row r="35" spans="1:13" ht="19.5" customHeight="1" thickBot="1" x14ac:dyDescent="0.25"/>
    <row r="36" spans="1:13" ht="36" customHeight="1" x14ac:dyDescent="0.2">
      <c r="A36" s="264" t="str">
        <f>'zápis M-P'!C1</f>
        <v>BTM U11 Lednice</v>
      </c>
      <c r="B36" s="265"/>
      <c r="C36" s="265"/>
      <c r="D36" s="265"/>
      <c r="E36" s="265"/>
      <c r="F36" s="266"/>
      <c r="H36" s="264" t="str">
        <f>'zápis M-P'!C1</f>
        <v>BTM U11 Lednice</v>
      </c>
      <c r="I36" s="265"/>
      <c r="J36" s="265"/>
      <c r="K36" s="265"/>
      <c r="L36" s="265"/>
      <c r="M36" s="266"/>
    </row>
    <row r="37" spans="1:13" ht="36" customHeight="1" thickBot="1" x14ac:dyDescent="0.25">
      <c r="A37" s="258" t="str">
        <f>'zápis M-P'!F16</f>
        <v>Turnaj B - skupina H</v>
      </c>
      <c r="B37" s="259"/>
      <c r="C37" s="260"/>
      <c r="D37" s="149" t="str">
        <f>'zápis M-P'!G16</f>
        <v>13.4.2024</v>
      </c>
      <c r="E37" s="94" t="str">
        <f>CONCATENATE("zápas č. ",'zápis M-P'!H16)</f>
        <v>zápas č. 3</v>
      </c>
      <c r="F37" s="95" t="str">
        <f>CONCATENATE("stůl č. ",'zápis M-P'!I16)</f>
        <v xml:space="preserve">stůl č. </v>
      </c>
      <c r="H37" s="258" t="str">
        <f>'zápis M-P'!F19</f>
        <v>Turnaj B - skupina H</v>
      </c>
      <c r="I37" s="259"/>
      <c r="J37" s="260"/>
      <c r="K37" s="149" t="str">
        <f>'zápis M-P'!G19</f>
        <v>13.4.2024</v>
      </c>
      <c r="L37" s="94" t="str">
        <f>CONCATENATE("zápas č. ",'zápis M-P'!H19)</f>
        <v>zápas č. 6</v>
      </c>
      <c r="M37" s="95" t="str">
        <f>CONCATENATE("stůl č. ",'zápis M-P'!I19)</f>
        <v xml:space="preserve">stůl č. </v>
      </c>
    </row>
    <row r="38" spans="1:13" ht="36" customHeight="1" thickBot="1" x14ac:dyDescent="0.25">
      <c r="A38" s="261" t="str">
        <f>CONCATENATE(IF(COUNTIF(seznam!$A$2:$A$129,'zápis M-P'!A16)=1,VLOOKUP('zápis M-P'!A16,seznam!$A$2:$C$129,2,FALSE),"------"),"   (",IF(COUNTIF(seznam!$A$2:$A$129,'zápis M-P'!A16)=1,VLOOKUP('zápis M-P'!A16,seznam!$A$2:$C$129,3,FALSE),"------"),")")</f>
        <v>Smolinský Ondřej   (Orel Šlapanice)</v>
      </c>
      <c r="B38" s="262"/>
      <c r="C38" s="263"/>
      <c r="D38" s="261" t="str">
        <f>CONCATENATE(IF(COUNTIF(seznam!$A$2:$A$129,'zápis M-P'!B16)=1,VLOOKUP('zápis M-P'!B16,seznam!$A$2:$C$129,2,FALSE),"------"),"   (",IF(COUNTIF(seznam!$A$2:$A$129,'zápis M-P'!B16)=1,VLOOKUP('zápis M-P'!B16,seznam!$A$2:$C$129,3,FALSE),"------"),")")</f>
        <v>Kuklínková Timea   (Prace)</v>
      </c>
      <c r="E38" s="262"/>
      <c r="F38" s="263"/>
      <c r="H38" s="261" t="str">
        <f>CONCATENATE(IF(COUNTIF(seznam!$A$2:$A$129,'zápis M-P'!A19)=1,VLOOKUP('zápis M-P'!A19,seznam!$A$2:$C$129,2,FALSE),"------"),"   (",IF(COUNTIF(seznam!$A$2:$A$129,'zápis M-P'!A19)=1,VLOOKUP('zápis M-P'!A19,seznam!$A$2:$C$129,3,FALSE),"------"),")")</f>
        <v>Kuklínková Timea   (Prace)</v>
      </c>
      <c r="I38" s="262"/>
      <c r="J38" s="263"/>
      <c r="K38" s="261" t="str">
        <f>CONCATENATE(IF(COUNTIF(seznam!$A$2:$A$129,'zápis M-P'!B19)=1,VLOOKUP('zápis M-P'!B19,seznam!$A$2:$C$129,2,FALSE),"------"),"   (",IF(COUNTIF(seznam!$A$2:$A$129,'zápis M-P'!B19)=1,VLOOKUP('zápis M-P'!B19,seznam!$A$2:$C$129,3,FALSE),"------"),")")</f>
        <v>Šimon Samuel   (KST FOSFA LVA)</v>
      </c>
      <c r="L38" s="262"/>
      <c r="M38" s="263"/>
    </row>
    <row r="39" spans="1:13" ht="14.25" customHeight="1" x14ac:dyDescent="0.2">
      <c r="A39" s="96" t="s">
        <v>25</v>
      </c>
      <c r="B39" s="97" t="s">
        <v>26</v>
      </c>
      <c r="C39" s="97" t="s">
        <v>27</v>
      </c>
      <c r="D39" s="97" t="s">
        <v>28</v>
      </c>
      <c r="E39" s="97" t="s">
        <v>29</v>
      </c>
      <c r="F39" s="98" t="s">
        <v>30</v>
      </c>
      <c r="H39" s="96" t="s">
        <v>25</v>
      </c>
      <c r="I39" s="97" t="s">
        <v>26</v>
      </c>
      <c r="J39" s="97" t="s">
        <v>27</v>
      </c>
      <c r="K39" s="97" t="s">
        <v>28</v>
      </c>
      <c r="L39" s="97" t="s">
        <v>29</v>
      </c>
      <c r="M39" s="98" t="s">
        <v>30</v>
      </c>
    </row>
    <row r="40" spans="1:13" ht="36" customHeight="1" thickBot="1" x14ac:dyDescent="0.25">
      <c r="A40" s="99"/>
      <c r="B40" s="100"/>
      <c r="C40" s="100"/>
      <c r="D40" s="100"/>
      <c r="E40" s="100"/>
      <c r="F40" s="101"/>
      <c r="H40" s="99"/>
      <c r="I40" s="100"/>
      <c r="J40" s="100"/>
      <c r="K40" s="100"/>
      <c r="L40" s="100"/>
      <c r="M40" s="101"/>
    </row>
    <row r="41" spans="1:13" ht="36" customHeight="1" thickBot="1" x14ac:dyDescent="0.25">
      <c r="A41" s="148" t="s">
        <v>31</v>
      </c>
      <c r="B41" s="253" t="str">
        <f>'zápis M-P'!C14</f>
        <v>Šimon Samuel</v>
      </c>
      <c r="C41" s="254"/>
      <c r="D41" s="255" t="s">
        <v>32</v>
      </c>
      <c r="E41" s="256"/>
      <c r="F41" s="257"/>
      <c r="H41" s="148" t="s">
        <v>31</v>
      </c>
      <c r="I41" s="253" t="str">
        <f>'zápis M-P'!C15</f>
        <v>Šnábl Josef</v>
      </c>
      <c r="J41" s="254"/>
      <c r="K41" s="255" t="s">
        <v>32</v>
      </c>
      <c r="L41" s="256"/>
      <c r="M41" s="257"/>
    </row>
    <row r="42" spans="1:13" ht="42" customHeight="1" thickBot="1" x14ac:dyDescent="0.25"/>
    <row r="43" spans="1:13" ht="36" customHeight="1" x14ac:dyDescent="0.2">
      <c r="A43" s="270" t="str">
        <f>'zápis M-P'!C1</f>
        <v>BTM U11 Lednice</v>
      </c>
      <c r="B43" s="271"/>
      <c r="C43" s="271"/>
      <c r="D43" s="271"/>
      <c r="E43" s="271"/>
      <c r="F43" s="272"/>
      <c r="H43" s="264" t="str">
        <f>'zápis M-P'!C1</f>
        <v>BTM U11 Lednice</v>
      </c>
      <c r="I43" s="265"/>
      <c r="J43" s="265"/>
      <c r="K43" s="265"/>
      <c r="L43" s="265"/>
      <c r="M43" s="266"/>
    </row>
    <row r="44" spans="1:13" ht="36" customHeight="1" thickBot="1" x14ac:dyDescent="0.25">
      <c r="A44" s="258" t="str">
        <f>'zápis M-P'!F24</f>
        <v>Turnaj B - skupina I</v>
      </c>
      <c r="B44" s="259"/>
      <c r="C44" s="260"/>
      <c r="D44" s="149" t="str">
        <f>'zápis M-P'!G24</f>
        <v>13.4.2024</v>
      </c>
      <c r="E44" s="94" t="str">
        <f>CONCATENATE("zápas č. ",'zápis M-P'!H24)</f>
        <v>zápas č. 1</v>
      </c>
      <c r="F44" s="95" t="str">
        <f>CONCATENATE("stůl č. ",'zápis M-P'!I24)</f>
        <v xml:space="preserve">stůl č. </v>
      </c>
      <c r="H44" s="267" t="str">
        <f>'zápis M-P'!F27</f>
        <v>Turnaj B - skupina I</v>
      </c>
      <c r="I44" s="268"/>
      <c r="J44" s="269"/>
      <c r="K44" s="149" t="str">
        <f>'zápis M-P'!G27</f>
        <v>13.4.2024</v>
      </c>
      <c r="L44" s="94" t="str">
        <f>CONCATENATE("zápas č. ",'zápis M-P'!H27)</f>
        <v>zápas č. 4</v>
      </c>
      <c r="M44" s="95" t="str">
        <f>CONCATENATE("stůl č. ",'zápis M-P'!I27)</f>
        <v xml:space="preserve">stůl č. </v>
      </c>
    </row>
    <row r="45" spans="1:13" ht="36" customHeight="1" thickBot="1" x14ac:dyDescent="0.25">
      <c r="A45" s="261" t="str">
        <f>CONCATENATE(IF(COUNTIF(seznam!$A$2:$A$129,'zápis M-P'!A24)=1,VLOOKUP('zápis M-P'!A24,seznam!$A$2:$C$129,2,FALSE),"------"),"   (",IF(COUNTIF(seznam!$A$2:$A$129,'zápis M-P'!A24)=1,VLOOKUP('zápis M-P'!A24,seznam!$A$2:$C$129,3,FALSE),"------"),")")</f>
        <v>Voráčová Kateřina   (KST Blansko)</v>
      </c>
      <c r="B45" s="262"/>
      <c r="C45" s="262"/>
      <c r="D45" s="261" t="str">
        <f>CONCATENATE(IF(COUNTIF(seznam!$A$2:$A$129,'zápis M-P'!B24)=1,VLOOKUP('zápis M-P'!B24,seznam!$A$2:$C$129,2,FALSE),"------"),"   (",IF(COUNTIF(seznam!$A$2:$A$129,'zápis M-P'!B24)=1,VLOOKUP('zápis M-P'!B24,seznam!$A$2:$C$129,3,FALSE),"------"),")")</f>
        <v>Brtníková Anežka   (Orel Šlapanice)</v>
      </c>
      <c r="E45" s="262"/>
      <c r="F45" s="263"/>
      <c r="H45" s="261" t="str">
        <f>CONCATENATE(IF(COUNTIF(seznam!$A$2:$A$129,'zápis M-P'!A27)=1,VLOOKUP('zápis M-P'!A27,seznam!$A$2:$C$129,2,FALSE),"------"),"   (",IF(COUNTIF(seznam!$A$2:$A$129,'zápis M-P'!A27)=1,VLOOKUP('zápis M-P'!A27,seznam!$A$2:$C$129,3,FALSE),"------"),")")</f>
        <v>Voráčová Kateřina   (KST Blansko)</v>
      </c>
      <c r="I45" s="262"/>
      <c r="J45" s="263"/>
      <c r="K45" s="261" t="str">
        <f>CONCATENATE(IF(COUNTIF(seznam!$A$2:$A$129,'zápis M-P'!B27)=1,VLOOKUP('zápis M-P'!B27,seznam!$A$2:$C$129,2,FALSE),"------"),"   (",IF(COUNTIF(seznam!$A$2:$A$129,'zápis M-P'!B27)=1,VLOOKUP('zápis M-P'!B27,seznam!$A$2:$C$129,3,FALSE),"------"),")")</f>
        <v>Straková Adéla   (Vlast Ježov)</v>
      </c>
      <c r="L45" s="262"/>
      <c r="M45" s="263"/>
    </row>
    <row r="46" spans="1:13" ht="14.25" customHeight="1" x14ac:dyDescent="0.2">
      <c r="A46" s="96" t="s">
        <v>25</v>
      </c>
      <c r="B46" s="97" t="s">
        <v>26</v>
      </c>
      <c r="C46" s="97" t="s">
        <v>27</v>
      </c>
      <c r="D46" s="97" t="s">
        <v>28</v>
      </c>
      <c r="E46" s="97" t="s">
        <v>29</v>
      </c>
      <c r="F46" s="98" t="s">
        <v>30</v>
      </c>
      <c r="H46" s="96" t="s">
        <v>25</v>
      </c>
      <c r="I46" s="97" t="s">
        <v>26</v>
      </c>
      <c r="J46" s="97" t="s">
        <v>27</v>
      </c>
      <c r="K46" s="97" t="s">
        <v>28</v>
      </c>
      <c r="L46" s="97" t="s">
        <v>29</v>
      </c>
      <c r="M46" s="98" t="s">
        <v>30</v>
      </c>
    </row>
    <row r="47" spans="1:13" ht="36" customHeight="1" thickBot="1" x14ac:dyDescent="0.25">
      <c r="A47" s="99"/>
      <c r="B47" s="100"/>
      <c r="C47" s="100"/>
      <c r="D47" s="100"/>
      <c r="E47" s="100"/>
      <c r="F47" s="101"/>
      <c r="H47" s="99"/>
      <c r="I47" s="100"/>
      <c r="J47" s="100"/>
      <c r="K47" s="100"/>
      <c r="L47" s="100"/>
      <c r="M47" s="101"/>
    </row>
    <row r="48" spans="1:13" ht="36" customHeight="1" thickBot="1" x14ac:dyDescent="0.25">
      <c r="A48" s="148" t="s">
        <v>31</v>
      </c>
      <c r="B48" s="253" t="str">
        <f>'zápis M-P'!C25</f>
        <v>Straková Adéla</v>
      </c>
      <c r="C48" s="254"/>
      <c r="D48" s="255" t="s">
        <v>32</v>
      </c>
      <c r="E48" s="256"/>
      <c r="F48" s="257"/>
      <c r="H48" s="148" t="s">
        <v>31</v>
      </c>
      <c r="I48" s="253" t="str">
        <f>'zápis M-P'!E24</f>
        <v>Brtníková Anežka</v>
      </c>
      <c r="J48" s="254"/>
      <c r="K48" s="255" t="s">
        <v>32</v>
      </c>
      <c r="L48" s="256"/>
      <c r="M48" s="257"/>
    </row>
    <row r="49" spans="1:13" ht="19.5" customHeight="1" thickBot="1" x14ac:dyDescent="0.25"/>
    <row r="50" spans="1:13" ht="36" customHeight="1" x14ac:dyDescent="0.2">
      <c r="A50" s="264" t="str">
        <f>'zápis M-P'!C1</f>
        <v>BTM U11 Lednice</v>
      </c>
      <c r="B50" s="265"/>
      <c r="C50" s="265"/>
      <c r="D50" s="265"/>
      <c r="E50" s="265"/>
      <c r="F50" s="266"/>
      <c r="H50" s="264" t="str">
        <f>'zápis M-P'!C1</f>
        <v>BTM U11 Lednice</v>
      </c>
      <c r="I50" s="265"/>
      <c r="J50" s="265"/>
      <c r="K50" s="265"/>
      <c r="L50" s="265"/>
      <c r="M50" s="266"/>
    </row>
    <row r="51" spans="1:13" ht="36" customHeight="1" thickBot="1" x14ac:dyDescent="0.25">
      <c r="A51" s="258" t="str">
        <f>'zápis M-P'!F25</f>
        <v>Turnaj B - skupina I</v>
      </c>
      <c r="B51" s="259"/>
      <c r="C51" s="260"/>
      <c r="D51" s="149" t="str">
        <f>'zápis M-P'!G25</f>
        <v>13.4.2024</v>
      </c>
      <c r="E51" s="94" t="str">
        <f>CONCATENATE("zápas č. ",'zápis M-P'!H25)</f>
        <v>zápas č. 2</v>
      </c>
      <c r="F51" s="95" t="str">
        <f>CONCATENATE("stůl č. ",'zápis M-P'!I25)</f>
        <v xml:space="preserve">stůl č. </v>
      </c>
      <c r="H51" s="258" t="str">
        <f>'zápis M-P'!F28</f>
        <v>Turnaj B - skupina I</v>
      </c>
      <c r="I51" s="259"/>
      <c r="J51" s="260"/>
      <c r="K51" s="149" t="str">
        <f>'zápis M-P'!G28</f>
        <v>13.4.2024</v>
      </c>
      <c r="L51" s="94" t="str">
        <f>CONCATENATE("zápas č. ",'zápis M-P'!H28)</f>
        <v>zápas č. 5</v>
      </c>
      <c r="M51" s="95" t="str">
        <f>CONCATENATE("stůl č. ",'zápis M-P'!I28)</f>
        <v xml:space="preserve">stůl č. </v>
      </c>
    </row>
    <row r="52" spans="1:13" ht="36" customHeight="1" thickBot="1" x14ac:dyDescent="0.25">
      <c r="A52" s="261" t="str">
        <f>CONCATENATE(IF(COUNTIF(seznam!$A$2:$A$129,'zápis M-P'!A25)=1,VLOOKUP('zápis M-P'!A25,seznam!$A$2:$C$129,2,FALSE),"------"),"   (",IF(COUNTIF(seznam!$A$2:$A$129,'zápis M-P'!A25)=1,VLOOKUP('zápis M-P'!A25,seznam!$A$2:$C$129,3,FALSE),"------"),")")</f>
        <v>Straková Adéla   (Vlast Ježov)</v>
      </c>
      <c r="B52" s="262"/>
      <c r="C52" s="263"/>
      <c r="D52" s="261" t="str">
        <f>CONCATENATE(IF(COUNTIF(seznam!$A$2:$A$129,'zápis M-P'!B25)=1,VLOOKUP('zápis M-P'!B25,seznam!$A$2:$C$129,2,FALSE),"------"),"   (",IF(COUNTIF(seznam!$A$2:$A$129,'zápis M-P'!B25)=1,VLOOKUP('zápis M-P'!B25,seznam!$A$2:$C$129,3,FALSE),"------"),")")</f>
        <v>Spěvák Šimon   (KST FOSFA LVA)</v>
      </c>
      <c r="E52" s="262"/>
      <c r="F52" s="263"/>
      <c r="H52" s="261" t="str">
        <f>CONCATENATE(IF(COUNTIF(seznam!$A$2:$A$129,'zápis M-P'!A28)=1,VLOOKUP('zápis M-P'!A28,seznam!$A$2:$C$129,2,FALSE),"------"),"   (",IF(COUNTIF(seznam!$A$2:$A$129,'zápis M-P'!A28)=1,VLOOKUP('zápis M-P'!A28,seznam!$A$2:$C$129,3,FALSE),"------"),")")</f>
        <v>Straková Adéla   (Vlast Ježov)</v>
      </c>
      <c r="I52" s="262"/>
      <c r="J52" s="263"/>
      <c r="K52" s="261" t="str">
        <f>CONCATENATE(IF(COUNTIF(seznam!$A$2:$A$129,'zápis M-P'!B28)=1,VLOOKUP('zápis M-P'!B28,seznam!$A$2:$C$129,2,FALSE),"------"),"   (",IF(COUNTIF(seznam!$A$2:$A$129,'zápis M-P'!B28)=1,VLOOKUP('zápis M-P'!B28,seznam!$A$2:$C$129,3,FALSE),"------"),")")</f>
        <v>Brtníková Anežka   (Orel Šlapanice)</v>
      </c>
      <c r="L52" s="262"/>
      <c r="M52" s="263"/>
    </row>
    <row r="53" spans="1:13" ht="14.25" customHeight="1" x14ac:dyDescent="0.2">
      <c r="A53" s="96" t="s">
        <v>25</v>
      </c>
      <c r="B53" s="97" t="s">
        <v>26</v>
      </c>
      <c r="C53" s="97" t="s">
        <v>27</v>
      </c>
      <c r="D53" s="97" t="s">
        <v>28</v>
      </c>
      <c r="E53" s="97" t="s">
        <v>29</v>
      </c>
      <c r="F53" s="98" t="s">
        <v>30</v>
      </c>
      <c r="H53" s="96" t="s">
        <v>25</v>
      </c>
      <c r="I53" s="97" t="s">
        <v>26</v>
      </c>
      <c r="J53" s="97" t="s">
        <v>27</v>
      </c>
      <c r="K53" s="97" t="s">
        <v>28</v>
      </c>
      <c r="L53" s="97" t="s">
        <v>29</v>
      </c>
      <c r="M53" s="98" t="s">
        <v>30</v>
      </c>
    </row>
    <row r="54" spans="1:13" ht="36" customHeight="1" thickBot="1" x14ac:dyDescent="0.25">
      <c r="A54" s="99"/>
      <c r="B54" s="100"/>
      <c r="C54" s="100"/>
      <c r="D54" s="100"/>
      <c r="E54" s="100"/>
      <c r="F54" s="101"/>
      <c r="H54" s="99"/>
      <c r="I54" s="100"/>
      <c r="J54" s="100"/>
      <c r="K54" s="100"/>
      <c r="L54" s="100"/>
      <c r="M54" s="101"/>
    </row>
    <row r="55" spans="1:13" ht="36" customHeight="1" thickBot="1" x14ac:dyDescent="0.25">
      <c r="A55" s="148" t="s">
        <v>31</v>
      </c>
      <c r="B55" s="253" t="str">
        <f>'zápis M-P'!E24</f>
        <v>Brtníková Anežka</v>
      </c>
      <c r="C55" s="254"/>
      <c r="D55" s="255" t="s">
        <v>32</v>
      </c>
      <c r="E55" s="256"/>
      <c r="F55" s="257"/>
      <c r="H55" s="148" t="s">
        <v>31</v>
      </c>
      <c r="I55" s="253" t="str">
        <f>'zápis M-P'!E25</f>
        <v>Spěvák Šimon</v>
      </c>
      <c r="J55" s="254"/>
      <c r="K55" s="255" t="s">
        <v>32</v>
      </c>
      <c r="L55" s="256"/>
      <c r="M55" s="257"/>
    </row>
    <row r="56" spans="1:13" ht="19.5" customHeight="1" thickBot="1" x14ac:dyDescent="0.25"/>
    <row r="57" spans="1:13" ht="36" customHeight="1" x14ac:dyDescent="0.2">
      <c r="A57" s="264" t="str">
        <f>'zápis M-P'!C1</f>
        <v>BTM U11 Lednice</v>
      </c>
      <c r="B57" s="265"/>
      <c r="C57" s="265"/>
      <c r="D57" s="265"/>
      <c r="E57" s="265"/>
      <c r="F57" s="266"/>
      <c r="H57" s="264" t="str">
        <f>'zápis M-P'!C1</f>
        <v>BTM U11 Lednice</v>
      </c>
      <c r="I57" s="265"/>
      <c r="J57" s="265"/>
      <c r="K57" s="265"/>
      <c r="L57" s="265"/>
      <c r="M57" s="266"/>
    </row>
    <row r="58" spans="1:13" ht="36" customHeight="1" thickBot="1" x14ac:dyDescent="0.25">
      <c r="A58" s="258" t="str">
        <f>'zápis M-P'!F26</f>
        <v>Turnaj B - skupina I</v>
      </c>
      <c r="B58" s="259"/>
      <c r="C58" s="260"/>
      <c r="D58" s="149" t="str">
        <f>'zápis M-P'!G26</f>
        <v>13.4.2024</v>
      </c>
      <c r="E58" s="94" t="str">
        <f>CONCATENATE("zápas č. ",'zápis M-P'!H26)</f>
        <v>zápas č. 3</v>
      </c>
      <c r="F58" s="95" t="str">
        <f>CONCATENATE("stůl č. ",'zápis M-P'!I26)</f>
        <v xml:space="preserve">stůl č. </v>
      </c>
      <c r="H58" s="258" t="str">
        <f>'zápis M-P'!F29</f>
        <v>Turnaj B - skupina I</v>
      </c>
      <c r="I58" s="259"/>
      <c r="J58" s="260"/>
      <c r="K58" s="149" t="str">
        <f>'zápis M-P'!G29</f>
        <v>13.4.2024</v>
      </c>
      <c r="L58" s="94" t="str">
        <f>CONCATENATE("zápas č. ",'zápis M-P'!H29)</f>
        <v>zápas č. 6</v>
      </c>
      <c r="M58" s="95" t="str">
        <f>CONCATENATE("stůl č. ",'zápis M-P'!I29)</f>
        <v xml:space="preserve">stůl č. </v>
      </c>
    </row>
    <row r="59" spans="1:13" ht="36" customHeight="1" thickBot="1" x14ac:dyDescent="0.25">
      <c r="A59" s="261" t="str">
        <f>CONCATENATE(IF(COUNTIF(seznam!$A$2:$A$129,'zápis M-P'!A26)=1,VLOOKUP('zápis M-P'!A26,seznam!$A$2:$C$129,2,FALSE),"------"),"   (",IF(COUNTIF(seznam!$A$2:$A$129,'zápis M-P'!A26)=1,VLOOKUP('zápis M-P'!A26,seznam!$A$2:$C$129,3,FALSE),"------"),")")</f>
        <v>Brtníková Anežka   (Orel Šlapanice)</v>
      </c>
      <c r="B59" s="262"/>
      <c r="C59" s="263"/>
      <c r="D59" s="261" t="str">
        <f>CONCATENATE(IF(COUNTIF(seznam!$A$2:$A$129,'zápis M-P'!B26)=1,VLOOKUP('zápis M-P'!B26,seznam!$A$2:$C$129,2,FALSE),"------"),"   (",IF(COUNTIF(seznam!$A$2:$A$129,'zápis M-P'!B26)=1,VLOOKUP('zápis M-P'!B26,seznam!$A$2:$C$129,3,FALSE),"------"),")")</f>
        <v>Spěvák Šimon   (KST FOSFA LVA)</v>
      </c>
      <c r="E59" s="262"/>
      <c r="F59" s="263"/>
      <c r="H59" s="261" t="str">
        <f>CONCATENATE(IF(COUNTIF(seznam!$A$2:$A$129,'zápis M-P'!A29)=1,VLOOKUP('zápis M-P'!A29,seznam!$A$2:$C$129,2,FALSE),"------"),"   (",IF(COUNTIF(seznam!$A$2:$A$129,'zápis M-P'!A29)=1,VLOOKUP('zápis M-P'!A29,seznam!$A$2:$C$129,3,FALSE),"------"),")")</f>
        <v>Spěvák Šimon   (KST FOSFA LVA)</v>
      </c>
      <c r="I59" s="262"/>
      <c r="J59" s="263"/>
      <c r="K59" s="261" t="str">
        <f>CONCATENATE(IF(COUNTIF(seznam!$A$2:$A$129,'zápis M-P'!B29)=1,VLOOKUP('zápis M-P'!B29,seznam!$A$2:$C$129,2,FALSE),"------"),"   (",IF(COUNTIF(seznam!$A$2:$A$129,'zápis M-P'!B29)=1,VLOOKUP('zápis M-P'!B29,seznam!$A$2:$C$129,3,FALSE),"------"),")")</f>
        <v>Voráčová Kateřina   (KST Blansko)</v>
      </c>
      <c r="L59" s="262"/>
      <c r="M59" s="263"/>
    </row>
    <row r="60" spans="1:13" ht="14.25" customHeight="1" x14ac:dyDescent="0.2">
      <c r="A60" s="96" t="s">
        <v>25</v>
      </c>
      <c r="B60" s="97" t="s">
        <v>26</v>
      </c>
      <c r="C60" s="97" t="s">
        <v>27</v>
      </c>
      <c r="D60" s="97" t="s">
        <v>28</v>
      </c>
      <c r="E60" s="97" t="s">
        <v>29</v>
      </c>
      <c r="F60" s="98" t="s">
        <v>30</v>
      </c>
      <c r="H60" s="96" t="s">
        <v>25</v>
      </c>
      <c r="I60" s="97" t="s">
        <v>26</v>
      </c>
      <c r="J60" s="97" t="s">
        <v>27</v>
      </c>
      <c r="K60" s="97" t="s">
        <v>28</v>
      </c>
      <c r="L60" s="97" t="s">
        <v>29</v>
      </c>
      <c r="M60" s="98" t="s">
        <v>30</v>
      </c>
    </row>
    <row r="61" spans="1:13" ht="36" customHeight="1" thickBot="1" x14ac:dyDescent="0.25">
      <c r="A61" s="99"/>
      <c r="B61" s="100"/>
      <c r="C61" s="100"/>
      <c r="D61" s="100"/>
      <c r="E61" s="100"/>
      <c r="F61" s="101"/>
      <c r="H61" s="99"/>
      <c r="I61" s="100"/>
      <c r="J61" s="100"/>
      <c r="K61" s="100"/>
      <c r="L61" s="100"/>
      <c r="M61" s="101"/>
    </row>
    <row r="62" spans="1:13" ht="36" customHeight="1" thickBot="1" x14ac:dyDescent="0.25">
      <c r="A62" s="148" t="s">
        <v>31</v>
      </c>
      <c r="B62" s="253" t="str">
        <f>'zápis M-P'!C24</f>
        <v>Voráčová Kateřina</v>
      </c>
      <c r="C62" s="254"/>
      <c r="D62" s="255" t="s">
        <v>32</v>
      </c>
      <c r="E62" s="256"/>
      <c r="F62" s="257"/>
      <c r="H62" s="148" t="s">
        <v>31</v>
      </c>
      <c r="I62" s="253" t="str">
        <f>'zápis M-P'!C25</f>
        <v>Straková Adéla</v>
      </c>
      <c r="J62" s="254"/>
      <c r="K62" s="255" t="s">
        <v>32</v>
      </c>
      <c r="L62" s="256"/>
      <c r="M62" s="257"/>
    </row>
    <row r="63" spans="1:13" ht="42" customHeight="1" thickBot="1" x14ac:dyDescent="0.25"/>
    <row r="64" spans="1:13" ht="36" customHeight="1" x14ac:dyDescent="0.2">
      <c r="A64" s="270" t="str">
        <f>'zápis M-P'!C1</f>
        <v>BTM U11 Lednice</v>
      </c>
      <c r="B64" s="271"/>
      <c r="C64" s="271"/>
      <c r="D64" s="271"/>
      <c r="E64" s="271"/>
      <c r="F64" s="272"/>
      <c r="H64" s="264" t="str">
        <f>'zápis M-P'!C1</f>
        <v>BTM U11 Lednice</v>
      </c>
      <c r="I64" s="265"/>
      <c r="J64" s="265"/>
      <c r="K64" s="265"/>
      <c r="L64" s="265"/>
      <c r="M64" s="266"/>
    </row>
    <row r="65" spans="1:13" ht="36" customHeight="1" thickBot="1" x14ac:dyDescent="0.25">
      <c r="A65" s="258" t="str">
        <f>'zápis M-P'!F34</f>
        <v>Turnaj B - skupina J</v>
      </c>
      <c r="B65" s="259"/>
      <c r="C65" s="260"/>
      <c r="D65" s="149" t="str">
        <f>'zápis M-P'!G34</f>
        <v>13.4.2024</v>
      </c>
      <c r="E65" s="94" t="str">
        <f>CONCATENATE("zápas č. ",'zápis M-P'!H34)</f>
        <v>zápas č. 1</v>
      </c>
      <c r="F65" s="95" t="str">
        <f>CONCATENATE("stůl č. ",'zápis M-P'!I34)</f>
        <v xml:space="preserve">stůl č. </v>
      </c>
      <c r="H65" s="267" t="str">
        <f>'zápis M-P'!F37</f>
        <v>Turnaj B - skupina J</v>
      </c>
      <c r="I65" s="268"/>
      <c r="J65" s="269"/>
      <c r="K65" s="149" t="str">
        <f>'zápis M-P'!G37</f>
        <v>13.4.2024</v>
      </c>
      <c r="L65" s="94" t="str">
        <f>CONCATENATE("zápas č. ",'zápis M-P'!H37)</f>
        <v>zápas č. 4</v>
      </c>
      <c r="M65" s="95" t="str">
        <f>CONCATENATE("stůl č. ",'zápis M-P'!I37)</f>
        <v xml:space="preserve">stůl č. </v>
      </c>
    </row>
    <row r="66" spans="1:13" ht="36" customHeight="1" thickBot="1" x14ac:dyDescent="0.25">
      <c r="A66" s="261" t="str">
        <f>CONCATENATE(IF(COUNTIF(seznam!$A$2:$A$129,'zápis M-P'!A34)=1,VLOOKUP('zápis M-P'!A34,seznam!$A$2:$C$129,2,FALSE),"------"),"   (",IF(COUNTIF(seznam!$A$2:$A$129,'zápis M-P'!A34)=1,VLOOKUP('zápis M-P'!A34,seznam!$A$2:$C$129,3,FALSE),"------"),")")</f>
        <v>Mitrič Erik   (TJ Sokol Vlkoš)</v>
      </c>
      <c r="B66" s="262"/>
      <c r="C66" s="262"/>
      <c r="D66" s="261" t="str">
        <f>CONCATENATE(IF(COUNTIF(seznam!$A$2:$A$129,'zápis M-P'!B34)=1,VLOOKUP('zápis M-P'!B34,seznam!$A$2:$C$129,2,FALSE),"------"),"   (",IF(COUNTIF(seznam!$A$2:$A$129,'zápis M-P'!B34)=1,VLOOKUP('zápis M-P'!B34,seznam!$A$2:$C$129,3,FALSE),"------"),")")</f>
        <v>Fillová Simona   (Orel Šlapanice)</v>
      </c>
      <c r="E66" s="262"/>
      <c r="F66" s="263"/>
      <c r="H66" s="261" t="str">
        <f>CONCATENATE(IF(COUNTIF(seznam!$A$2:$A$129,'zápis M-P'!A37)=1,VLOOKUP('zápis M-P'!A37,seznam!$A$2:$C$129,2,FALSE),"------"),"   (",IF(COUNTIF(seznam!$A$2:$A$129,'zápis M-P'!A37)=1,VLOOKUP('zápis M-P'!A37,seznam!$A$2:$C$129,3,FALSE),"------"),")")</f>
        <v>Mitrič Erik   (TJ Sokol Vlkoš)</v>
      </c>
      <c r="I66" s="262"/>
      <c r="J66" s="263"/>
      <c r="K66" s="261" t="str">
        <f>CONCATENATE(IF(COUNTIF(seznam!$A$2:$A$129,'zápis M-P'!B37)=1,VLOOKUP('zápis M-P'!B37,seznam!$A$2:$C$129,2,FALSE),"------"),"   (",IF(COUNTIF(seznam!$A$2:$A$129,'zápis M-P'!B37)=1,VLOOKUP('zápis M-P'!B37,seznam!$A$2:$C$129,3,FALSE),"------"),")")</f>
        <v>Kurka Matěj   (KST FOSFA LVA)</v>
      </c>
      <c r="L66" s="262"/>
      <c r="M66" s="263"/>
    </row>
    <row r="67" spans="1:13" ht="14.25" customHeight="1" x14ac:dyDescent="0.2">
      <c r="A67" s="96" t="s">
        <v>25</v>
      </c>
      <c r="B67" s="97" t="s">
        <v>26</v>
      </c>
      <c r="C67" s="97" t="s">
        <v>27</v>
      </c>
      <c r="D67" s="97" t="s">
        <v>28</v>
      </c>
      <c r="E67" s="97" t="s">
        <v>29</v>
      </c>
      <c r="F67" s="98" t="s">
        <v>30</v>
      </c>
      <c r="H67" s="96" t="s">
        <v>25</v>
      </c>
      <c r="I67" s="97" t="s">
        <v>26</v>
      </c>
      <c r="J67" s="97" t="s">
        <v>27</v>
      </c>
      <c r="K67" s="97" t="s">
        <v>28</v>
      </c>
      <c r="L67" s="97" t="s">
        <v>29</v>
      </c>
      <c r="M67" s="98" t="s">
        <v>30</v>
      </c>
    </row>
    <row r="68" spans="1:13" ht="36" customHeight="1" thickBot="1" x14ac:dyDescent="0.25">
      <c r="A68" s="99"/>
      <c r="B68" s="100"/>
      <c r="C68" s="100"/>
      <c r="D68" s="100"/>
      <c r="E68" s="100"/>
      <c r="F68" s="101"/>
      <c r="H68" s="99"/>
      <c r="I68" s="100"/>
      <c r="J68" s="100"/>
      <c r="K68" s="100"/>
      <c r="L68" s="100"/>
      <c r="M68" s="101"/>
    </row>
    <row r="69" spans="1:13" ht="36" customHeight="1" thickBot="1" x14ac:dyDescent="0.25">
      <c r="A69" s="148" t="s">
        <v>31</v>
      </c>
      <c r="B69" s="253" t="str">
        <f>'zápis M-P'!C35</f>
        <v>Kurka Matěj</v>
      </c>
      <c r="C69" s="254"/>
      <c r="D69" s="255" t="s">
        <v>32</v>
      </c>
      <c r="E69" s="256"/>
      <c r="F69" s="257"/>
      <c r="H69" s="148" t="s">
        <v>31</v>
      </c>
      <c r="I69" s="253" t="str">
        <f>'zápis M-P'!E34</f>
        <v>Fillová Simona</v>
      </c>
      <c r="J69" s="254"/>
      <c r="K69" s="255" t="s">
        <v>32</v>
      </c>
      <c r="L69" s="256"/>
      <c r="M69" s="257"/>
    </row>
    <row r="70" spans="1:13" ht="19.5" customHeight="1" thickBot="1" x14ac:dyDescent="0.25"/>
    <row r="71" spans="1:13" ht="36" customHeight="1" x14ac:dyDescent="0.2">
      <c r="A71" s="264" t="str">
        <f>'zápis M-P'!C1</f>
        <v>BTM U11 Lednice</v>
      </c>
      <c r="B71" s="265"/>
      <c r="C71" s="265"/>
      <c r="D71" s="265"/>
      <c r="E71" s="265"/>
      <c r="F71" s="266"/>
      <c r="H71" s="264" t="str">
        <f>'zápis M-P'!C1</f>
        <v>BTM U11 Lednice</v>
      </c>
      <c r="I71" s="265"/>
      <c r="J71" s="265"/>
      <c r="K71" s="265"/>
      <c r="L71" s="265"/>
      <c r="M71" s="266"/>
    </row>
    <row r="72" spans="1:13" ht="36" customHeight="1" thickBot="1" x14ac:dyDescent="0.25">
      <c r="A72" s="258" t="str">
        <f>'zápis M-P'!F35</f>
        <v>Turnaj B - skupina J</v>
      </c>
      <c r="B72" s="259"/>
      <c r="C72" s="260"/>
      <c r="D72" s="149" t="str">
        <f>'zápis M-P'!G35</f>
        <v>13.4.2024</v>
      </c>
      <c r="E72" s="94" t="str">
        <f>CONCATENATE("zápas č. ",'zápis M-P'!H35)</f>
        <v>zápas č. 2</v>
      </c>
      <c r="F72" s="95" t="str">
        <f>CONCATENATE("stůl č. ",'zápis M-P'!I35)</f>
        <v xml:space="preserve">stůl č. </v>
      </c>
      <c r="H72" s="258" t="str">
        <f>'zápis M-P'!F38</f>
        <v>Turnaj B - skupina J</v>
      </c>
      <c r="I72" s="259"/>
      <c r="J72" s="260"/>
      <c r="K72" s="149" t="str">
        <f>'zápis M-P'!G38</f>
        <v>13.4.2024</v>
      </c>
      <c r="L72" s="94" t="str">
        <f>CONCATENATE("zápas č. ",'zápis M-P'!H38)</f>
        <v>zápas č. 5</v>
      </c>
      <c r="M72" s="95" t="str">
        <f>CONCATENATE("stůl č. ",'zápis M-P'!I38)</f>
        <v xml:space="preserve">stůl č. </v>
      </c>
    </row>
    <row r="73" spans="1:13" ht="36" customHeight="1" thickBot="1" x14ac:dyDescent="0.25">
      <c r="A73" s="261" t="str">
        <f>CONCATENATE(IF(COUNTIF(seznam!$A$2:$A$129,'zápis M-P'!A35)=1,VLOOKUP('zápis M-P'!A35,seznam!$A$2:$C$129,2,FALSE),"------"),"   (",IF(COUNTIF(seznam!$A$2:$A$129,'zápis M-P'!A35)=1,VLOOKUP('zápis M-P'!A35,seznam!$A$2:$C$129,3,FALSE),"------"),")")</f>
        <v>Kurka Matěj   (KST FOSFA LVA)</v>
      </c>
      <c r="B73" s="262"/>
      <c r="C73" s="263"/>
      <c r="D73" s="261" t="str">
        <f>CONCATENATE(IF(COUNTIF(seznam!$A$2:$A$129,'zápis M-P'!B35)=1,VLOOKUP('zápis M-P'!B35,seznam!$A$2:$C$129,2,FALSE),"------"),"   (",IF(COUNTIF(seznam!$A$2:$A$129,'zápis M-P'!B35)=1,VLOOKUP('zápis M-P'!B35,seznam!$A$2:$C$129,3,FALSE),"------"),")")</f>
        <v>Hanáčková Lucie   (MK Řeznovice)</v>
      </c>
      <c r="E73" s="262"/>
      <c r="F73" s="263"/>
      <c r="H73" s="261" t="str">
        <f>CONCATENATE(IF(COUNTIF(seznam!$A$2:$A$129,'zápis M-P'!A38)=1,VLOOKUP('zápis M-P'!A38,seznam!$A$2:$C$129,2,FALSE),"------"),"   (",IF(COUNTIF(seznam!$A$2:$A$129,'zápis M-P'!A38)=1,VLOOKUP('zápis M-P'!A38,seznam!$A$2:$C$129,3,FALSE),"------"),")")</f>
        <v>Kurka Matěj   (KST FOSFA LVA)</v>
      </c>
      <c r="I73" s="262"/>
      <c r="J73" s="263"/>
      <c r="K73" s="261" t="str">
        <f>CONCATENATE(IF(COUNTIF(seznam!$A$2:$A$129,'zápis M-P'!B38)=1,VLOOKUP('zápis M-P'!B38,seznam!$A$2:$C$129,2,FALSE),"------"),"   (",IF(COUNTIF(seznam!$A$2:$A$129,'zápis M-P'!B38)=1,VLOOKUP('zápis M-P'!B38,seznam!$A$2:$C$129,3,FALSE),"------"),")")</f>
        <v>Fillová Simona   (Orel Šlapanice)</v>
      </c>
      <c r="L73" s="262"/>
      <c r="M73" s="263"/>
    </row>
    <row r="74" spans="1:13" ht="14.25" customHeight="1" x14ac:dyDescent="0.2">
      <c r="A74" s="96" t="s">
        <v>25</v>
      </c>
      <c r="B74" s="97" t="s">
        <v>26</v>
      </c>
      <c r="C74" s="97" t="s">
        <v>27</v>
      </c>
      <c r="D74" s="97" t="s">
        <v>28</v>
      </c>
      <c r="E74" s="97" t="s">
        <v>29</v>
      </c>
      <c r="F74" s="98" t="s">
        <v>30</v>
      </c>
      <c r="H74" s="96" t="s">
        <v>25</v>
      </c>
      <c r="I74" s="97" t="s">
        <v>26</v>
      </c>
      <c r="J74" s="97" t="s">
        <v>27</v>
      </c>
      <c r="K74" s="97" t="s">
        <v>28</v>
      </c>
      <c r="L74" s="97" t="s">
        <v>29</v>
      </c>
      <c r="M74" s="98" t="s">
        <v>30</v>
      </c>
    </row>
    <row r="75" spans="1:13" ht="36" customHeight="1" thickBot="1" x14ac:dyDescent="0.25">
      <c r="A75" s="99"/>
      <c r="B75" s="100"/>
      <c r="C75" s="100"/>
      <c r="D75" s="100"/>
      <c r="E75" s="100"/>
      <c r="F75" s="101"/>
      <c r="H75" s="99"/>
      <c r="I75" s="100"/>
      <c r="J75" s="100"/>
      <c r="K75" s="100"/>
      <c r="L75" s="100"/>
      <c r="M75" s="101"/>
    </row>
    <row r="76" spans="1:13" ht="36" customHeight="1" thickBot="1" x14ac:dyDescent="0.25">
      <c r="A76" s="148" t="s">
        <v>31</v>
      </c>
      <c r="B76" s="253" t="str">
        <f>'zápis M-P'!E34</f>
        <v>Fillová Simona</v>
      </c>
      <c r="C76" s="254"/>
      <c r="D76" s="255" t="s">
        <v>32</v>
      </c>
      <c r="E76" s="256"/>
      <c r="F76" s="257"/>
      <c r="H76" s="148" t="s">
        <v>31</v>
      </c>
      <c r="I76" s="253" t="str">
        <f>'zápis M-P'!E35</f>
        <v>Hanáčková Lucie</v>
      </c>
      <c r="J76" s="254"/>
      <c r="K76" s="255" t="s">
        <v>32</v>
      </c>
      <c r="L76" s="256"/>
      <c r="M76" s="257"/>
    </row>
    <row r="77" spans="1:13" ht="19.5" customHeight="1" thickBot="1" x14ac:dyDescent="0.25"/>
    <row r="78" spans="1:13" ht="36" customHeight="1" x14ac:dyDescent="0.2">
      <c r="A78" s="264" t="str">
        <f>'zápis M-P'!C1</f>
        <v>BTM U11 Lednice</v>
      </c>
      <c r="B78" s="265"/>
      <c r="C78" s="265"/>
      <c r="D78" s="265"/>
      <c r="E78" s="265"/>
      <c r="F78" s="266"/>
      <c r="H78" s="264" t="str">
        <f>'zápis M-P'!C1</f>
        <v>BTM U11 Lednice</v>
      </c>
      <c r="I78" s="265"/>
      <c r="J78" s="265"/>
      <c r="K78" s="265"/>
      <c r="L78" s="265"/>
      <c r="M78" s="266"/>
    </row>
    <row r="79" spans="1:13" ht="36" customHeight="1" thickBot="1" x14ac:dyDescent="0.25">
      <c r="A79" s="258" t="str">
        <f>'zápis M-P'!F36</f>
        <v>Turnaj B - skupina J</v>
      </c>
      <c r="B79" s="259"/>
      <c r="C79" s="260"/>
      <c r="D79" s="149" t="str">
        <f>'zápis M-P'!G36</f>
        <v>13.4.2024</v>
      </c>
      <c r="E79" s="94" t="str">
        <f>CONCATENATE("zápas č. ",'zápis M-P'!H36)</f>
        <v>zápas č. 3</v>
      </c>
      <c r="F79" s="95" t="str">
        <f>CONCATENATE("stůl č. ",'zápis M-P'!I36)</f>
        <v xml:space="preserve">stůl č. </v>
      </c>
      <c r="H79" s="258" t="str">
        <f>'zápis M-P'!F39</f>
        <v>Turnaj B - skupina J</v>
      </c>
      <c r="I79" s="259"/>
      <c r="J79" s="260"/>
      <c r="K79" s="149" t="str">
        <f>'zápis M-P'!G39</f>
        <v>13.4.2024</v>
      </c>
      <c r="L79" s="94" t="str">
        <f>CONCATENATE("zápas č. ",'zápis M-P'!H39)</f>
        <v>zápas č. 6</v>
      </c>
      <c r="M79" s="95" t="str">
        <f>CONCATENATE("stůl č. ",'zápis M-P'!I39)</f>
        <v xml:space="preserve">stůl č. </v>
      </c>
    </row>
    <row r="80" spans="1:13" ht="36" customHeight="1" thickBot="1" x14ac:dyDescent="0.25">
      <c r="A80" s="261" t="str">
        <f>CONCATENATE(IF(COUNTIF(seznam!$A$2:$A$129,'zápis M-P'!A36)=1,VLOOKUP('zápis M-P'!A36,seznam!$A$2:$C$129,2,FALSE),"------"),"   (",IF(COUNTIF(seznam!$A$2:$A$129,'zápis M-P'!A36)=1,VLOOKUP('zápis M-P'!A36,seznam!$A$2:$C$129,3,FALSE),"------"),")")</f>
        <v>Fillová Simona   (Orel Šlapanice)</v>
      </c>
      <c r="B80" s="262"/>
      <c r="C80" s="263"/>
      <c r="D80" s="261" t="str">
        <f>CONCATENATE(IF(COUNTIF(seznam!$A$2:$A$129,'zápis M-P'!B36)=1,VLOOKUP('zápis M-P'!B36,seznam!$A$2:$C$129,2,FALSE),"------"),"   (",IF(COUNTIF(seznam!$A$2:$A$129,'zápis M-P'!B36)=1,VLOOKUP('zápis M-P'!B36,seznam!$A$2:$C$129,3,FALSE),"------"),")")</f>
        <v>Hanáčková Lucie   (MK Řeznovice)</v>
      </c>
      <c r="E80" s="262"/>
      <c r="F80" s="263"/>
      <c r="H80" s="261" t="str">
        <f>CONCATENATE(IF(COUNTIF(seznam!$A$2:$A$129,'zápis M-P'!A39)=1,VLOOKUP('zápis M-P'!A39,seznam!$A$2:$C$129,2,FALSE),"------"),"   (",IF(COUNTIF(seznam!$A$2:$A$129,'zápis M-P'!A39)=1,VLOOKUP('zápis M-P'!A39,seznam!$A$2:$C$129,3,FALSE),"------"),")")</f>
        <v>Hanáčková Lucie   (MK Řeznovice)</v>
      </c>
      <c r="I80" s="262"/>
      <c r="J80" s="263"/>
      <c r="K80" s="261" t="str">
        <f>CONCATENATE(IF(COUNTIF(seznam!$A$2:$A$129,'zápis M-P'!B39)=1,VLOOKUP('zápis M-P'!B39,seznam!$A$2:$C$129,2,FALSE),"------"),"   (",IF(COUNTIF(seznam!$A$2:$A$129,'zápis M-P'!B39)=1,VLOOKUP('zápis M-P'!B39,seznam!$A$2:$C$129,3,FALSE),"------"),")")</f>
        <v>Mitrič Erik   (TJ Sokol Vlkoš)</v>
      </c>
      <c r="L80" s="262"/>
      <c r="M80" s="263"/>
    </row>
    <row r="81" spans="1:13" ht="14.25" customHeight="1" x14ac:dyDescent="0.2">
      <c r="A81" s="96" t="s">
        <v>25</v>
      </c>
      <c r="B81" s="97" t="s">
        <v>26</v>
      </c>
      <c r="C81" s="97" t="s">
        <v>27</v>
      </c>
      <c r="D81" s="97" t="s">
        <v>28</v>
      </c>
      <c r="E81" s="97" t="s">
        <v>29</v>
      </c>
      <c r="F81" s="98" t="s">
        <v>30</v>
      </c>
      <c r="H81" s="96" t="s">
        <v>25</v>
      </c>
      <c r="I81" s="97" t="s">
        <v>26</v>
      </c>
      <c r="J81" s="97" t="s">
        <v>27</v>
      </c>
      <c r="K81" s="97" t="s">
        <v>28</v>
      </c>
      <c r="L81" s="97" t="s">
        <v>29</v>
      </c>
      <c r="M81" s="98" t="s">
        <v>30</v>
      </c>
    </row>
    <row r="82" spans="1:13" ht="36" customHeight="1" thickBot="1" x14ac:dyDescent="0.25">
      <c r="A82" s="99"/>
      <c r="B82" s="100"/>
      <c r="C82" s="100"/>
      <c r="D82" s="100"/>
      <c r="E82" s="100"/>
      <c r="F82" s="101"/>
      <c r="H82" s="99"/>
      <c r="I82" s="100"/>
      <c r="J82" s="100"/>
      <c r="K82" s="100"/>
      <c r="L82" s="100"/>
      <c r="M82" s="101"/>
    </row>
    <row r="83" spans="1:13" ht="36" customHeight="1" thickBot="1" x14ac:dyDescent="0.25">
      <c r="A83" s="148" t="s">
        <v>31</v>
      </c>
      <c r="B83" s="253" t="str">
        <f>'zápis M-P'!C34</f>
        <v>Mitrič Erik</v>
      </c>
      <c r="C83" s="254"/>
      <c r="D83" s="255" t="s">
        <v>32</v>
      </c>
      <c r="E83" s="256"/>
      <c r="F83" s="257"/>
      <c r="H83" s="148" t="s">
        <v>31</v>
      </c>
      <c r="I83" s="253" t="str">
        <f>'zápis M-P'!C35</f>
        <v>Kurka Matěj</v>
      </c>
      <c r="J83" s="254"/>
      <c r="K83" s="255" t="s">
        <v>32</v>
      </c>
      <c r="L83" s="256"/>
      <c r="M83" s="257"/>
    </row>
  </sheetData>
  <mergeCells count="144">
    <mergeCell ref="B6:C6"/>
    <mergeCell ref="D6:F6"/>
    <mergeCell ref="I6:J6"/>
    <mergeCell ref="K6:M6"/>
    <mergeCell ref="A8:F8"/>
    <mergeCell ref="H8:M8"/>
    <mergeCell ref="A1:F1"/>
    <mergeCell ref="H1:M1"/>
    <mergeCell ref="A2:C2"/>
    <mergeCell ref="H2:J2"/>
    <mergeCell ref="A3:C3"/>
    <mergeCell ref="D3:F3"/>
    <mergeCell ref="H3:J3"/>
    <mergeCell ref="K3:M3"/>
    <mergeCell ref="B13:C13"/>
    <mergeCell ref="D13:F13"/>
    <mergeCell ref="I13:J13"/>
    <mergeCell ref="K13:M13"/>
    <mergeCell ref="A15:F15"/>
    <mergeCell ref="H15:M15"/>
    <mergeCell ref="A9:C9"/>
    <mergeCell ref="H9:J9"/>
    <mergeCell ref="A10:C10"/>
    <mergeCell ref="D10:F10"/>
    <mergeCell ref="H10:J10"/>
    <mergeCell ref="K10:M10"/>
    <mergeCell ref="B20:C20"/>
    <mergeCell ref="D20:F20"/>
    <mergeCell ref="I20:J20"/>
    <mergeCell ref="K20:M20"/>
    <mergeCell ref="A22:F22"/>
    <mergeCell ref="H22:M22"/>
    <mergeCell ref="A16:C16"/>
    <mergeCell ref="H16:J16"/>
    <mergeCell ref="A17:C17"/>
    <mergeCell ref="D17:F17"/>
    <mergeCell ref="H17:J17"/>
    <mergeCell ref="K17:M17"/>
    <mergeCell ref="B27:C27"/>
    <mergeCell ref="D27:F27"/>
    <mergeCell ref="I27:J27"/>
    <mergeCell ref="K27:M27"/>
    <mergeCell ref="A29:F29"/>
    <mergeCell ref="H29:M29"/>
    <mergeCell ref="A23:C23"/>
    <mergeCell ref="H23:J23"/>
    <mergeCell ref="A24:C24"/>
    <mergeCell ref="D24:F24"/>
    <mergeCell ref="H24:J24"/>
    <mergeCell ref="K24:M24"/>
    <mergeCell ref="B34:C34"/>
    <mergeCell ref="D34:F34"/>
    <mergeCell ref="I34:J34"/>
    <mergeCell ref="K34:M34"/>
    <mergeCell ref="A36:F36"/>
    <mergeCell ref="H36:M36"/>
    <mergeCell ref="A30:C30"/>
    <mergeCell ref="H30:J30"/>
    <mergeCell ref="A31:C31"/>
    <mergeCell ref="D31:F31"/>
    <mergeCell ref="H31:J31"/>
    <mergeCell ref="K31:M31"/>
    <mergeCell ref="B41:C41"/>
    <mergeCell ref="D41:F41"/>
    <mergeCell ref="I41:J41"/>
    <mergeCell ref="K41:M41"/>
    <mergeCell ref="A43:F43"/>
    <mergeCell ref="H43:M43"/>
    <mergeCell ref="A37:C37"/>
    <mergeCell ref="H37:J37"/>
    <mergeCell ref="A38:C38"/>
    <mergeCell ref="D38:F38"/>
    <mergeCell ref="H38:J38"/>
    <mergeCell ref="K38:M38"/>
    <mergeCell ref="B48:C48"/>
    <mergeCell ref="D48:F48"/>
    <mergeCell ref="I48:J48"/>
    <mergeCell ref="K48:M48"/>
    <mergeCell ref="A50:F50"/>
    <mergeCell ref="H50:M50"/>
    <mergeCell ref="A44:C44"/>
    <mergeCell ref="H44:J44"/>
    <mergeCell ref="A45:C45"/>
    <mergeCell ref="D45:F45"/>
    <mergeCell ref="H45:J45"/>
    <mergeCell ref="K45:M45"/>
    <mergeCell ref="B55:C55"/>
    <mergeCell ref="D55:F55"/>
    <mergeCell ref="I55:J55"/>
    <mergeCell ref="K55:M55"/>
    <mergeCell ref="A57:F57"/>
    <mergeCell ref="H57:M57"/>
    <mergeCell ref="A51:C51"/>
    <mergeCell ref="H51:J51"/>
    <mergeCell ref="A52:C52"/>
    <mergeCell ref="D52:F52"/>
    <mergeCell ref="H52:J52"/>
    <mergeCell ref="K52:M52"/>
    <mergeCell ref="B62:C62"/>
    <mergeCell ref="D62:F62"/>
    <mergeCell ref="I62:J62"/>
    <mergeCell ref="K62:M62"/>
    <mergeCell ref="A64:F64"/>
    <mergeCell ref="H64:M64"/>
    <mergeCell ref="A58:C58"/>
    <mergeCell ref="H58:J58"/>
    <mergeCell ref="A59:C59"/>
    <mergeCell ref="D59:F59"/>
    <mergeCell ref="H59:J59"/>
    <mergeCell ref="K59:M59"/>
    <mergeCell ref="B69:C69"/>
    <mergeCell ref="D69:F69"/>
    <mergeCell ref="I69:J69"/>
    <mergeCell ref="K69:M69"/>
    <mergeCell ref="A71:F71"/>
    <mergeCell ref="H71:M71"/>
    <mergeCell ref="A65:C65"/>
    <mergeCell ref="H65:J65"/>
    <mergeCell ref="A66:C66"/>
    <mergeCell ref="D66:F66"/>
    <mergeCell ref="H66:J66"/>
    <mergeCell ref="K66:M66"/>
    <mergeCell ref="B76:C76"/>
    <mergeCell ref="D76:F76"/>
    <mergeCell ref="I76:J76"/>
    <mergeCell ref="K76:M76"/>
    <mergeCell ref="A78:F78"/>
    <mergeCell ref="H78:M78"/>
    <mergeCell ref="A72:C72"/>
    <mergeCell ref="H72:J72"/>
    <mergeCell ref="A73:C73"/>
    <mergeCell ref="D73:F73"/>
    <mergeCell ref="H73:J73"/>
    <mergeCell ref="K73:M73"/>
    <mergeCell ref="B83:C83"/>
    <mergeCell ref="D83:F83"/>
    <mergeCell ref="I83:J83"/>
    <mergeCell ref="K83:M83"/>
    <mergeCell ref="A79:C79"/>
    <mergeCell ref="H79:J79"/>
    <mergeCell ref="A80:C80"/>
    <mergeCell ref="D80:F80"/>
    <mergeCell ref="H80:J80"/>
    <mergeCell ref="K80:M80"/>
  </mergeCells>
  <pageMargins left="0" right="0" top="0.19685039370078741" bottom="0.19685039370078741" header="0" footer="0"/>
  <pageSetup paperSize="9" scale="85" orientation="landscape" horizontalDpi="4294967293" verticalDpi="4294967293" r:id="rId1"/>
  <rowBreaks count="3" manualBreakCount="3">
    <brk id="21" max="16383" man="1"/>
    <brk id="42" max="16383" man="1"/>
    <brk id="63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9"/>
  <sheetViews>
    <sheetView workbookViewId="0">
      <selection activeCell="F4" sqref="F4:F9"/>
    </sheetView>
  </sheetViews>
  <sheetFormatPr defaultRowHeight="12.75" x14ac:dyDescent="0.2"/>
  <cols>
    <col min="1" max="2" width="6.28515625" style="1" customWidth="1"/>
    <col min="3" max="3" width="18.7109375" customWidth="1"/>
    <col min="4" max="4" width="2.7109375" customWidth="1"/>
    <col min="5" max="5" width="18.7109375" customWidth="1"/>
    <col min="6" max="6" width="18.28515625" style="33" customWidth="1"/>
    <col min="7" max="7" width="10.28515625" style="33" customWidth="1"/>
    <col min="8" max="9" width="9.140625" style="33"/>
  </cols>
  <sheetData>
    <row r="1" spans="1:9" x14ac:dyDescent="0.2">
      <c r="A1" s="252" t="s">
        <v>15</v>
      </c>
      <c r="B1" s="252"/>
      <c r="C1" s="34" t="s">
        <v>156</v>
      </c>
    </row>
    <row r="3" spans="1:9" x14ac:dyDescent="0.2">
      <c r="C3" t="s">
        <v>16</v>
      </c>
      <c r="E3" t="s">
        <v>17</v>
      </c>
      <c r="F3" s="33" t="s">
        <v>18</v>
      </c>
      <c r="G3" s="33" t="s">
        <v>19</v>
      </c>
      <c r="H3" s="33" t="s">
        <v>33</v>
      </c>
      <c r="I3" s="33" t="s">
        <v>20</v>
      </c>
    </row>
    <row r="4" spans="1:9" x14ac:dyDescent="0.2">
      <c r="A4" s="90">
        <v>5</v>
      </c>
      <c r="B4" s="90"/>
      <c r="C4" s="113" t="str">
        <f>IF(COUNTIF(seznam!$A$4:$A$131,A4)=1,VLOOKUP(A4,seznam!$A$4:$C$131,2,FALSE),"------")</f>
        <v>Zechmeisterová Rebeka</v>
      </c>
      <c r="E4" t="str">
        <f>IF(COUNTIF(seznam!$A$4:$A$131,B4)=1,VLOOKUP(B4,seznam!$A$4:$C$1295,2,FALSE),"------")</f>
        <v>------</v>
      </c>
      <c r="F4" s="91"/>
      <c r="G4" s="91" t="s">
        <v>157</v>
      </c>
      <c r="H4" s="91"/>
      <c r="I4" s="91"/>
    </row>
    <row r="5" spans="1:9" x14ac:dyDescent="0.2">
      <c r="A5" s="90"/>
      <c r="B5" s="90">
        <v>4</v>
      </c>
      <c r="C5" s="113" t="str">
        <f>IF(COUNTIF(seznam!$A$4:$A$131,A5)=1,VLOOKUP(A5,seznam!$A$4:$C$131,2,FALSE),"------")</f>
        <v>------</v>
      </c>
      <c r="E5" t="str">
        <f>IF(COUNTIF(seznam!$A$4:$A$131,B5)=1,VLOOKUP(B5,seznam!$A$4:$C$1295,2,FALSE),"------")</f>
        <v>Polanská Claudia</v>
      </c>
      <c r="F5" s="91"/>
      <c r="G5" s="91" t="s">
        <v>157</v>
      </c>
      <c r="H5" s="91"/>
      <c r="I5" s="91"/>
    </row>
    <row r="6" spans="1:9" x14ac:dyDescent="0.2">
      <c r="A6" s="90"/>
      <c r="B6" s="90"/>
      <c r="C6" s="113" t="str">
        <f>IF(COUNTIF(seznam!$A$4:$A$131,A6)=1,VLOOKUP(A6,seznam!$A$4:$C$131,2,FALSE),"------")</f>
        <v>------</v>
      </c>
      <c r="E6" t="str">
        <f>IF(COUNTIF(seznam!$A$4:$A$131,B6)=1,VLOOKUP(B6,seznam!$A$4:$C$1295,2,FALSE),"------")</f>
        <v>------</v>
      </c>
      <c r="F6" s="91"/>
      <c r="G6" s="91" t="s">
        <v>157</v>
      </c>
      <c r="H6" s="91"/>
      <c r="I6" s="91"/>
    </row>
    <row r="7" spans="1:9" x14ac:dyDescent="0.2">
      <c r="A7" s="90"/>
      <c r="B7" s="90"/>
      <c r="C7" s="113" t="str">
        <f>IF(COUNTIF(seznam!$A$4:$A$131,A7)=1,VLOOKUP(A7,seznam!$A$4:$C$131,2,FALSE),"------")</f>
        <v>------</v>
      </c>
      <c r="E7" t="str">
        <f>IF(COUNTIF(seznam!$A$4:$A$131,B7)=1,VLOOKUP(B7,seznam!$A$4:$C$1295,2,FALSE),"------")</f>
        <v>------</v>
      </c>
      <c r="F7" s="91"/>
      <c r="G7" s="91" t="s">
        <v>157</v>
      </c>
      <c r="H7" s="91"/>
      <c r="I7" s="91"/>
    </row>
    <row r="8" spans="1:9" x14ac:dyDescent="0.2">
      <c r="A8" s="92"/>
      <c r="B8" s="92"/>
      <c r="C8" s="113" t="str">
        <f>IF(COUNTIF(seznam!$A$4:$A$131,A8)=1,VLOOKUP(A8,seznam!$A$4:$C$131,2,FALSE),"------")</f>
        <v>------</v>
      </c>
      <c r="E8" t="str">
        <f>IF(COUNTIF(seznam!$A$4:$A$131,B8)=1,VLOOKUP(B8,seznam!$A$4:$C$1295,2,FALSE),"------")</f>
        <v>------</v>
      </c>
      <c r="F8" s="91"/>
      <c r="G8" s="91" t="s">
        <v>157</v>
      </c>
      <c r="H8" s="91"/>
      <c r="I8" s="91"/>
    </row>
    <row r="9" spans="1:9" x14ac:dyDescent="0.2">
      <c r="A9" s="90"/>
      <c r="B9" s="90"/>
      <c r="C9" s="113" t="str">
        <f>IF(COUNTIF(seznam!$A$4:$A$131,A9)=1,VLOOKUP(A9,seznam!$A$4:$C$131,2,FALSE),"------")</f>
        <v>------</v>
      </c>
      <c r="E9" t="str">
        <f>IF(COUNTIF(seznam!$A$4:$A$131,B9)=1,VLOOKUP(B9,seznam!$A$4:$C$1295,2,FALSE),"------")</f>
        <v>------</v>
      </c>
      <c r="F9" s="91"/>
      <c r="G9" s="91" t="s">
        <v>157</v>
      </c>
      <c r="H9" s="91"/>
      <c r="I9" s="91"/>
    </row>
  </sheetData>
  <mergeCells count="1">
    <mergeCell ref="A1:B1"/>
  </mergeCells>
  <phoneticPr fontId="16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67"/>
  <sheetViews>
    <sheetView topLeftCell="A10" zoomScaleNormal="75" zoomScaleSheetLayoutView="100" workbookViewId="0">
      <selection activeCell="AF32" sqref="AF32"/>
    </sheetView>
  </sheetViews>
  <sheetFormatPr defaultRowHeight="12.75" x14ac:dyDescent="0.2"/>
  <cols>
    <col min="1" max="1" width="3.85546875" style="83" customWidth="1"/>
    <col min="2" max="2" width="2" style="2" customWidth="1"/>
    <col min="3" max="3" width="20.7109375" style="2" customWidth="1"/>
    <col min="4" max="18" width="2" style="2" customWidth="1"/>
    <col min="19" max="19" width="5.7109375" style="2" customWidth="1"/>
    <col min="20" max="20" width="5.7109375" style="20" customWidth="1"/>
    <col min="21" max="22" width="2.5703125" style="2" customWidth="1"/>
    <col min="23" max="23" width="18.7109375" style="9" customWidth="1"/>
    <col min="24" max="24" width="2.7109375" style="3" customWidth="1"/>
    <col min="25" max="25" width="18.7109375" style="9" customWidth="1"/>
    <col min="26" max="30" width="2.7109375" style="3" customWidth="1"/>
    <col min="31" max="33" width="2.7109375" style="21" customWidth="1"/>
    <col min="34" max="34" width="3.140625" style="2" customWidth="1"/>
  </cols>
  <sheetData>
    <row r="1" spans="1:42" s="32" customFormat="1" ht="39.950000000000003" customHeight="1" x14ac:dyDescent="0.4">
      <c r="A1" s="83"/>
      <c r="B1" s="230" t="str">
        <f>seznam!B1</f>
        <v>BTM U11 Lednice 13.4.2024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31"/>
    </row>
    <row r="2" spans="1:42" ht="13.5" thickBot="1" x14ac:dyDescent="0.25"/>
    <row r="3" spans="1:42" ht="13.5" thickBot="1" x14ac:dyDescent="0.25">
      <c r="A3" s="86" t="s">
        <v>2</v>
      </c>
      <c r="B3" s="217" t="s">
        <v>50</v>
      </c>
      <c r="C3" s="218"/>
      <c r="D3" s="203">
        <v>1</v>
      </c>
      <c r="E3" s="219"/>
      <c r="F3" s="220"/>
      <c r="G3" s="221">
        <v>2</v>
      </c>
      <c r="H3" s="219"/>
      <c r="I3" s="220"/>
      <c r="J3" s="221">
        <v>3</v>
      </c>
      <c r="K3" s="219"/>
      <c r="L3" s="220"/>
      <c r="M3" s="221">
        <v>4</v>
      </c>
      <c r="N3" s="219"/>
      <c r="O3" s="222"/>
      <c r="P3" s="203" t="s">
        <v>3</v>
      </c>
      <c r="Q3" s="204"/>
      <c r="R3" s="205"/>
      <c r="S3" s="5" t="s">
        <v>4</v>
      </c>
      <c r="T3" s="4" t="s">
        <v>5</v>
      </c>
      <c r="AM3" s="1" t="s">
        <v>38</v>
      </c>
      <c r="AN3" s="1" t="s">
        <v>37</v>
      </c>
      <c r="AO3" s="1"/>
      <c r="AP3" s="1" t="s">
        <v>39</v>
      </c>
    </row>
    <row r="4" spans="1:42" x14ac:dyDescent="0.2">
      <c r="A4" s="238">
        <v>1</v>
      </c>
      <c r="B4" s="223">
        <v>1</v>
      </c>
      <c r="C4" s="39" t="str">
        <f>IF(A4&gt;0,IF(VLOOKUP(A4,seznam!$A$4:$C$131,3)&gt;0,VLOOKUP(A4,seznam!$A$4:$C$131,3),"------"),"------")</f>
        <v>MS Brno</v>
      </c>
      <c r="D4" s="235"/>
      <c r="E4" s="225"/>
      <c r="F4" s="226"/>
      <c r="G4" s="227">
        <f>AE7</f>
        <v>3</v>
      </c>
      <c r="H4" s="206" t="str">
        <f>AF7</f>
        <v>:</v>
      </c>
      <c r="I4" s="207">
        <f>AG7</f>
        <v>0</v>
      </c>
      <c r="J4" s="227">
        <f>AG9</f>
        <v>3</v>
      </c>
      <c r="K4" s="206" t="str">
        <f>AF9</f>
        <v>:</v>
      </c>
      <c r="L4" s="207">
        <f>AE9</f>
        <v>0</v>
      </c>
      <c r="M4" s="227">
        <f>AE4</f>
        <v>3</v>
      </c>
      <c r="N4" s="206" t="str">
        <f>AF4</f>
        <v>:</v>
      </c>
      <c r="O4" s="228">
        <f>AG4</f>
        <v>0</v>
      </c>
      <c r="P4" s="229">
        <f>G4+J4+M4</f>
        <v>9</v>
      </c>
      <c r="Q4" s="206" t="s">
        <v>6</v>
      </c>
      <c r="R4" s="207">
        <f>I4+L4+O4</f>
        <v>0</v>
      </c>
      <c r="S4" s="208">
        <f>IF(G4&gt;I4,2,IF(AND(G4&lt;I4,H4=":"),1,0))+IF(J4&gt;L4,2,IF(AND(J4&lt;L4,K4=":"),1,0))+IF(M4&gt;O4,2,IF(AND(M4&lt;O4,N4=":"),1,0))</f>
        <v>6</v>
      </c>
      <c r="T4" s="209" t="s">
        <v>180</v>
      </c>
      <c r="V4" s="6">
        <v>1</v>
      </c>
      <c r="W4" s="10" t="str">
        <f>C5</f>
        <v>Dvorský Vojtěch</v>
      </c>
      <c r="X4" s="16" t="s">
        <v>7</v>
      </c>
      <c r="Y4" s="13" t="str">
        <f>C11</f>
        <v>Peťura Patrik</v>
      </c>
      <c r="Z4" s="42" t="s">
        <v>13</v>
      </c>
      <c r="AA4" s="43" t="s">
        <v>13</v>
      </c>
      <c r="AB4" s="43" t="s">
        <v>24</v>
      </c>
      <c r="AC4" s="43"/>
      <c r="AD4" s="47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3</v>
      </c>
      <c r="AF4" s="23" t="s">
        <v>6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J4">
        <f>A4</f>
        <v>1</v>
      </c>
      <c r="AK4">
        <f>A10</f>
        <v>22</v>
      </c>
      <c r="AM4" s="1">
        <v>1</v>
      </c>
      <c r="AN4" s="1">
        <v>4</v>
      </c>
      <c r="AO4" s="1"/>
      <c r="AP4" s="1">
        <v>3</v>
      </c>
    </row>
    <row r="5" spans="1:42" x14ac:dyDescent="0.2">
      <c r="A5" s="239"/>
      <c r="B5" s="210"/>
      <c r="C5" s="85" t="str">
        <f>IF(A4&gt;0,IF(VLOOKUP(A4,seznam!$A$4:$C$131,2)&gt;0,VLOOKUP(A4,seznam!$A$4:$C$131,2),"------"),"------")</f>
        <v>Dvorský Vojtěch</v>
      </c>
      <c r="D5" s="236"/>
      <c r="E5" s="195"/>
      <c r="F5" s="196"/>
      <c r="G5" s="197"/>
      <c r="H5" s="200"/>
      <c r="I5" s="192"/>
      <c r="J5" s="197"/>
      <c r="K5" s="200"/>
      <c r="L5" s="192"/>
      <c r="M5" s="197"/>
      <c r="N5" s="200"/>
      <c r="O5" s="212"/>
      <c r="P5" s="213"/>
      <c r="Q5" s="200"/>
      <c r="R5" s="192"/>
      <c r="S5" s="201"/>
      <c r="T5" s="234"/>
      <c r="V5" s="7">
        <v>2</v>
      </c>
      <c r="W5" s="11" t="str">
        <f>C7</f>
        <v>Přikryl Jan</v>
      </c>
      <c r="X5" s="17" t="s">
        <v>7</v>
      </c>
      <c r="Y5" s="14" t="str">
        <f>C9</f>
        <v>Šlampová Tereza</v>
      </c>
      <c r="Z5" s="44" t="s">
        <v>176</v>
      </c>
      <c r="AA5" s="41" t="s">
        <v>175</v>
      </c>
      <c r="AB5" s="41" t="s">
        <v>174</v>
      </c>
      <c r="AC5" s="41"/>
      <c r="AD5" s="48"/>
      <c r="AE5" s="25">
        <f t="shared" si="0"/>
        <v>0</v>
      </c>
      <c r="AF5" s="26" t="s">
        <v>6</v>
      </c>
      <c r="AG5" s="27">
        <f t="shared" si="1"/>
        <v>3</v>
      </c>
      <c r="AJ5">
        <f>A6</f>
        <v>15</v>
      </c>
      <c r="AK5">
        <f>A8</f>
        <v>8</v>
      </c>
      <c r="AM5" s="1">
        <v>2</v>
      </c>
      <c r="AN5" s="1">
        <v>3</v>
      </c>
      <c r="AO5" s="1"/>
      <c r="AP5" s="1">
        <v>1</v>
      </c>
    </row>
    <row r="6" spans="1:42" x14ac:dyDescent="0.2">
      <c r="A6" s="239">
        <v>15</v>
      </c>
      <c r="B6" s="188">
        <v>2</v>
      </c>
      <c r="C6" s="40" t="str">
        <f>IF(A6&gt;0,IF(VLOOKUP(A6,seznam!$A$4:$C$131,3)&gt;0,VLOOKUP(A6,seznam!$A$4:$C$131,3),"------"),"------")</f>
        <v>KST Blansko</v>
      </c>
      <c r="D6" s="186">
        <f>I4</f>
        <v>0</v>
      </c>
      <c r="E6" s="176" t="str">
        <f>H4</f>
        <v>:</v>
      </c>
      <c r="F6" s="178">
        <f>G4</f>
        <v>3</v>
      </c>
      <c r="G6" s="180"/>
      <c r="H6" s="181"/>
      <c r="I6" s="193"/>
      <c r="J6" s="190">
        <f>AE5</f>
        <v>0</v>
      </c>
      <c r="K6" s="176" t="str">
        <f>AF5</f>
        <v>:</v>
      </c>
      <c r="L6" s="178">
        <f>AG5</f>
        <v>3</v>
      </c>
      <c r="M6" s="190">
        <f>AE8</f>
        <v>1</v>
      </c>
      <c r="N6" s="176" t="str">
        <f>AF8</f>
        <v>:</v>
      </c>
      <c r="O6" s="211">
        <f>AG8</f>
        <v>3</v>
      </c>
      <c r="P6" s="186">
        <f>D6+J6+M6</f>
        <v>1</v>
      </c>
      <c r="Q6" s="176" t="s">
        <v>6</v>
      </c>
      <c r="R6" s="178">
        <f>F6+L6+O6</f>
        <v>9</v>
      </c>
      <c r="S6" s="198">
        <f>IF(D6&gt;F6,2,IF(AND(D6&lt;F6,E6=":"),1,0))+IF(J6&gt;L6,2,IF(AND(J6&lt;L6,K6=":"),1,0))+IF(M6&gt;O6,2,IF(AND(M6&lt;O6,N6=":"),1,0))</f>
        <v>3</v>
      </c>
      <c r="T6" s="174" t="s">
        <v>183</v>
      </c>
      <c r="V6" s="7">
        <v>3</v>
      </c>
      <c r="W6" s="11" t="str">
        <f>C11</f>
        <v>Peťura Patrik</v>
      </c>
      <c r="X6" s="18" t="s">
        <v>7</v>
      </c>
      <c r="Y6" s="14" t="str">
        <f>C9</f>
        <v>Šlampová Tereza</v>
      </c>
      <c r="Z6" s="44" t="s">
        <v>173</v>
      </c>
      <c r="AA6" s="41" t="s">
        <v>161</v>
      </c>
      <c r="AB6" s="41" t="s">
        <v>161</v>
      </c>
      <c r="AC6" s="41"/>
      <c r="AD6" s="48"/>
      <c r="AE6" s="25">
        <f t="shared" si="0"/>
        <v>0</v>
      </c>
      <c r="AF6" s="26" t="s">
        <v>6</v>
      </c>
      <c r="AG6" s="27">
        <f t="shared" si="1"/>
        <v>3</v>
      </c>
      <c r="AJ6">
        <f>A10</f>
        <v>22</v>
      </c>
      <c r="AK6">
        <f>A8</f>
        <v>8</v>
      </c>
      <c r="AM6" s="1">
        <v>4</v>
      </c>
      <c r="AN6" s="1">
        <v>3</v>
      </c>
      <c r="AO6" s="1"/>
      <c r="AP6" s="1">
        <v>2</v>
      </c>
    </row>
    <row r="7" spans="1:42" x14ac:dyDescent="0.2">
      <c r="A7" s="239"/>
      <c r="B7" s="210"/>
      <c r="C7" s="37" t="str">
        <f>IF(A6&gt;0,IF(VLOOKUP(A6,seznam!$A$4:$C$131,2)&gt;0,VLOOKUP(A6,seznam!$A$4:$C$131,2),"------"),"------")</f>
        <v>Přikryl Jan</v>
      </c>
      <c r="D7" s="213"/>
      <c r="E7" s="200"/>
      <c r="F7" s="192"/>
      <c r="G7" s="194"/>
      <c r="H7" s="195"/>
      <c r="I7" s="196"/>
      <c r="J7" s="197"/>
      <c r="K7" s="200"/>
      <c r="L7" s="192"/>
      <c r="M7" s="197"/>
      <c r="N7" s="200"/>
      <c r="O7" s="212"/>
      <c r="P7" s="216"/>
      <c r="Q7" s="214"/>
      <c r="R7" s="215"/>
      <c r="S7" s="201"/>
      <c r="T7" s="234"/>
      <c r="V7" s="7">
        <v>4</v>
      </c>
      <c r="W7" s="11" t="str">
        <f>C5</f>
        <v>Dvorský Vojtěch</v>
      </c>
      <c r="X7" s="17" t="s">
        <v>7</v>
      </c>
      <c r="Y7" s="14" t="str">
        <f>C7</f>
        <v>Přikryl Jan</v>
      </c>
      <c r="Z7" s="44" t="s">
        <v>162</v>
      </c>
      <c r="AA7" s="41" t="s">
        <v>13</v>
      </c>
      <c r="AB7" s="41" t="s">
        <v>170</v>
      </c>
      <c r="AC7" s="41"/>
      <c r="AD7" s="48"/>
      <c r="AE7" s="25">
        <f t="shared" si="0"/>
        <v>3</v>
      </c>
      <c r="AF7" s="26" t="s">
        <v>6</v>
      </c>
      <c r="AG7" s="27">
        <f t="shared" si="1"/>
        <v>0</v>
      </c>
      <c r="AJ7">
        <f>A4</f>
        <v>1</v>
      </c>
      <c r="AK7">
        <f>A6</f>
        <v>15</v>
      </c>
      <c r="AM7" s="1">
        <v>1</v>
      </c>
      <c r="AN7" s="1">
        <v>2</v>
      </c>
      <c r="AO7" s="1"/>
      <c r="AP7" s="1">
        <v>4</v>
      </c>
    </row>
    <row r="8" spans="1:42" x14ac:dyDescent="0.2">
      <c r="A8" s="239">
        <v>8</v>
      </c>
      <c r="B8" s="188">
        <v>3</v>
      </c>
      <c r="C8" s="40" t="str">
        <f>IF(A8&gt;0,IF(VLOOKUP(A8,seznam!$A$4:$C$131,3)&gt;0,VLOOKUP(A8,seznam!$A$4:$C$131,3),"------"),"------")</f>
        <v>Sokol Vracov</v>
      </c>
      <c r="D8" s="186">
        <f>L4</f>
        <v>0</v>
      </c>
      <c r="E8" s="176" t="str">
        <f>K4</f>
        <v>:</v>
      </c>
      <c r="F8" s="178">
        <f>J4</f>
        <v>3</v>
      </c>
      <c r="G8" s="190">
        <f>L6</f>
        <v>3</v>
      </c>
      <c r="H8" s="176" t="str">
        <f>K6</f>
        <v>:</v>
      </c>
      <c r="I8" s="178">
        <f>J6</f>
        <v>0</v>
      </c>
      <c r="J8" s="180"/>
      <c r="K8" s="181"/>
      <c r="L8" s="193"/>
      <c r="M8" s="190">
        <f>AG6</f>
        <v>3</v>
      </c>
      <c r="N8" s="176" t="str">
        <f>AF6</f>
        <v>:</v>
      </c>
      <c r="O8" s="211">
        <f>AE6</f>
        <v>0</v>
      </c>
      <c r="P8" s="186">
        <f>D8+G8+M8</f>
        <v>6</v>
      </c>
      <c r="Q8" s="176" t="s">
        <v>6</v>
      </c>
      <c r="R8" s="178">
        <f>F8+I8+O8</f>
        <v>3</v>
      </c>
      <c r="S8" s="198">
        <f>IF(D8&gt;F8,2,IF(AND(D8&lt;F8,E8=":"),1,0))+IF(G8&gt;I8,2,IF(AND(G8&lt;I8,H8=":"),1,0))+IF(M8&gt;O8,2,IF(AND(M8&lt;O8,N8=":"),1,0))</f>
        <v>5</v>
      </c>
      <c r="T8" s="174" t="s">
        <v>181</v>
      </c>
      <c r="V8" s="7">
        <v>5</v>
      </c>
      <c r="W8" s="11" t="str">
        <f>C7</f>
        <v>Přikryl Jan</v>
      </c>
      <c r="X8" s="17" t="s">
        <v>7</v>
      </c>
      <c r="Y8" s="14" t="str">
        <f>C11</f>
        <v>Peťura Patrik</v>
      </c>
      <c r="Z8" s="44" t="s">
        <v>169</v>
      </c>
      <c r="AA8" s="41" t="s">
        <v>168</v>
      </c>
      <c r="AB8" s="41" t="s">
        <v>169</v>
      </c>
      <c r="AC8" s="41" t="s">
        <v>174</v>
      </c>
      <c r="AD8" s="60"/>
      <c r="AE8" s="25">
        <f t="shared" si="0"/>
        <v>1</v>
      </c>
      <c r="AF8" s="26" t="s">
        <v>6</v>
      </c>
      <c r="AG8" s="27">
        <f t="shared" si="1"/>
        <v>3</v>
      </c>
      <c r="AJ8">
        <f>A6</f>
        <v>15</v>
      </c>
      <c r="AK8">
        <f>A10</f>
        <v>22</v>
      </c>
      <c r="AM8" s="1">
        <v>2</v>
      </c>
      <c r="AN8" s="1">
        <v>4</v>
      </c>
      <c r="AO8" s="1"/>
      <c r="AP8" s="1">
        <v>3</v>
      </c>
    </row>
    <row r="9" spans="1:42" ht="13.5" thickBot="1" x14ac:dyDescent="0.25">
      <c r="A9" s="239"/>
      <c r="B9" s="210"/>
      <c r="C9" s="37" t="str">
        <f>IF(A8&gt;0,IF(VLOOKUP(A8,seznam!$A$4:$C$131,2)&gt;0,VLOOKUP(A8,seznam!$A$4:$C$131,2),"------"),"------")</f>
        <v>Šlampová Tereza</v>
      </c>
      <c r="D9" s="213"/>
      <c r="E9" s="200"/>
      <c r="F9" s="192"/>
      <c r="G9" s="197"/>
      <c r="H9" s="200"/>
      <c r="I9" s="192"/>
      <c r="J9" s="194"/>
      <c r="K9" s="195"/>
      <c r="L9" s="196"/>
      <c r="M9" s="197"/>
      <c r="N9" s="200"/>
      <c r="O9" s="212"/>
      <c r="P9" s="213"/>
      <c r="Q9" s="200"/>
      <c r="R9" s="192"/>
      <c r="S9" s="201"/>
      <c r="T9" s="234"/>
      <c r="V9" s="8">
        <v>6</v>
      </c>
      <c r="W9" s="12" t="str">
        <f>C9</f>
        <v>Šlampová Tereza</v>
      </c>
      <c r="X9" s="19" t="s">
        <v>7</v>
      </c>
      <c r="Y9" s="15" t="str">
        <f>C5</f>
        <v>Dvorský Vojtěch</v>
      </c>
      <c r="Z9" s="44" t="s">
        <v>169</v>
      </c>
      <c r="AA9" s="41" t="s">
        <v>163</v>
      </c>
      <c r="AB9" s="41" t="s">
        <v>169</v>
      </c>
      <c r="AC9" s="41"/>
      <c r="AD9" s="60"/>
      <c r="AE9" s="28">
        <f t="shared" si="0"/>
        <v>0</v>
      </c>
      <c r="AF9" s="29" t="s">
        <v>6</v>
      </c>
      <c r="AG9" s="30">
        <f t="shared" si="1"/>
        <v>3</v>
      </c>
      <c r="AJ9">
        <f>A8</f>
        <v>8</v>
      </c>
      <c r="AK9">
        <f>A4</f>
        <v>1</v>
      </c>
      <c r="AM9" s="1">
        <v>3</v>
      </c>
      <c r="AN9" s="1">
        <v>1</v>
      </c>
      <c r="AO9" s="1"/>
      <c r="AP9" s="1">
        <v>2</v>
      </c>
    </row>
    <row r="10" spans="1:42" x14ac:dyDescent="0.2">
      <c r="A10" s="239">
        <v>22</v>
      </c>
      <c r="B10" s="188">
        <v>4</v>
      </c>
      <c r="C10" s="40" t="str">
        <f>IF(A10&gt;0,IF(VLOOKUP(A10,seznam!$A$4:$C$131,3)&gt;0,VLOOKUP(A10,seznam!$A$4:$C$131,3),"------"),"------")</f>
        <v>Jiskra Strážnice</v>
      </c>
      <c r="D10" s="186">
        <f>O4</f>
        <v>0</v>
      </c>
      <c r="E10" s="176" t="str">
        <f>N4</f>
        <v>:</v>
      </c>
      <c r="F10" s="178">
        <f>M4</f>
        <v>3</v>
      </c>
      <c r="G10" s="190">
        <f>O6</f>
        <v>3</v>
      </c>
      <c r="H10" s="176" t="str">
        <f>N6</f>
        <v>:</v>
      </c>
      <c r="I10" s="178">
        <f>M6</f>
        <v>1</v>
      </c>
      <c r="J10" s="190">
        <f>O8</f>
        <v>0</v>
      </c>
      <c r="K10" s="176" t="str">
        <f>N8</f>
        <v>:</v>
      </c>
      <c r="L10" s="178">
        <f>M8</f>
        <v>3</v>
      </c>
      <c r="M10" s="180"/>
      <c r="N10" s="181"/>
      <c r="O10" s="182"/>
      <c r="P10" s="186">
        <f>D10+G10+J10</f>
        <v>3</v>
      </c>
      <c r="Q10" s="176" t="s">
        <v>6</v>
      </c>
      <c r="R10" s="178">
        <f>F10+I10+L10</f>
        <v>7</v>
      </c>
      <c r="S10" s="198">
        <f>IF(D10&gt;F10,2,IF(AND(D10&lt;F10,E10=":"),1,0))+IF(G10&gt;I10,2,IF(AND(G10&lt;I10,H10=":"),1,0))+IF(J10&gt;L10,2,IF(AND(J10&lt;L10,K10=":"),1,0))</f>
        <v>4</v>
      </c>
      <c r="T10" s="174" t="s">
        <v>182</v>
      </c>
    </row>
    <row r="11" spans="1:42" ht="13.5" thickBot="1" x14ac:dyDescent="0.25">
      <c r="A11" s="240"/>
      <c r="B11" s="189"/>
      <c r="C11" s="38" t="str">
        <f>IF(A10&gt;0,IF(VLOOKUP(A10,seznam!$A$4:$C$131,2)&gt;0,VLOOKUP(A10,seznam!$A$4:$C$131,2),"------"),"------")</f>
        <v>Peťura Patrik</v>
      </c>
      <c r="D11" s="187"/>
      <c r="E11" s="177"/>
      <c r="F11" s="179"/>
      <c r="G11" s="191"/>
      <c r="H11" s="177"/>
      <c r="I11" s="179"/>
      <c r="J11" s="191"/>
      <c r="K11" s="177"/>
      <c r="L11" s="179"/>
      <c r="M11" s="183"/>
      <c r="N11" s="184"/>
      <c r="O11" s="185"/>
      <c r="P11" s="187"/>
      <c r="Q11" s="177"/>
      <c r="R11" s="179"/>
      <c r="S11" s="199"/>
      <c r="T11" s="237"/>
    </row>
    <row r="12" spans="1:42" ht="13.5" thickBot="1" x14ac:dyDescent="0.25"/>
    <row r="13" spans="1:42" ht="13.5" thickBot="1" x14ac:dyDescent="0.25">
      <c r="A13" s="86" t="s">
        <v>2</v>
      </c>
      <c r="B13" s="217" t="s">
        <v>51</v>
      </c>
      <c r="C13" s="218"/>
      <c r="D13" s="203">
        <v>1</v>
      </c>
      <c r="E13" s="219"/>
      <c r="F13" s="220"/>
      <c r="G13" s="221">
        <v>2</v>
      </c>
      <c r="H13" s="219"/>
      <c r="I13" s="220"/>
      <c r="J13" s="221">
        <v>3</v>
      </c>
      <c r="K13" s="219"/>
      <c r="L13" s="220"/>
      <c r="M13" s="221">
        <v>4</v>
      </c>
      <c r="N13" s="219"/>
      <c r="O13" s="222"/>
      <c r="P13" s="203" t="s">
        <v>3</v>
      </c>
      <c r="Q13" s="204"/>
      <c r="R13" s="205"/>
      <c r="S13" s="5" t="s">
        <v>4</v>
      </c>
      <c r="T13" s="4" t="s">
        <v>5</v>
      </c>
    </row>
    <row r="14" spans="1:42" x14ac:dyDescent="0.2">
      <c r="A14" s="238">
        <v>2</v>
      </c>
      <c r="B14" s="223">
        <v>1</v>
      </c>
      <c r="C14" s="39" t="str">
        <f>IF(A14&gt;0,IF(VLOOKUP(A14,seznam!$A$4:$C$131,3)&gt;0,VLOOKUP(A14,seznam!$A$4:$C$131,3),"------"),"------")</f>
        <v>KST FOSFA LVA</v>
      </c>
      <c r="D14" s="224"/>
      <c r="E14" s="225"/>
      <c r="F14" s="226"/>
      <c r="G14" s="227">
        <f>AE17</f>
        <v>3</v>
      </c>
      <c r="H14" s="206" t="str">
        <f>AF17</f>
        <v>:</v>
      </c>
      <c r="I14" s="207">
        <f>AG17</f>
        <v>0</v>
      </c>
      <c r="J14" s="227">
        <f>AG19</f>
        <v>3</v>
      </c>
      <c r="K14" s="206" t="str">
        <f>AF19</f>
        <v>:</v>
      </c>
      <c r="L14" s="207">
        <f>AE19</f>
        <v>0</v>
      </c>
      <c r="M14" s="227">
        <f>AE14</f>
        <v>3</v>
      </c>
      <c r="N14" s="206" t="str">
        <f>AF14</f>
        <v>:</v>
      </c>
      <c r="O14" s="228">
        <f>AG14</f>
        <v>0</v>
      </c>
      <c r="P14" s="229">
        <f>G14+J14+M14</f>
        <v>9</v>
      </c>
      <c r="Q14" s="206" t="s">
        <v>6</v>
      </c>
      <c r="R14" s="207">
        <f>I14+L14+O14</f>
        <v>0</v>
      </c>
      <c r="S14" s="208">
        <f>IF(G14&gt;I14,2,IF(AND(G14&lt;I14,H14=":"),1,0))+IF(J14&gt;L14,2,IF(AND(J14&lt;L14,K14=":"),1,0))+IF(M14&gt;O14,2,IF(AND(M14&lt;O14,N14=":"),1,0))</f>
        <v>6</v>
      </c>
      <c r="T14" s="209" t="s">
        <v>180</v>
      </c>
      <c r="V14" s="6">
        <v>1</v>
      </c>
      <c r="W14" s="10" t="str">
        <f>C15</f>
        <v>Cupáková Bára</v>
      </c>
      <c r="X14" s="16" t="s">
        <v>7</v>
      </c>
      <c r="Y14" s="13" t="str">
        <f>C21</f>
        <v>Kozel Ondřej</v>
      </c>
      <c r="Z14" s="42" t="s">
        <v>165</v>
      </c>
      <c r="AA14" s="43" t="s">
        <v>165</v>
      </c>
      <c r="AB14" s="43" t="s">
        <v>166</v>
      </c>
      <c r="AC14" s="43"/>
      <c r="AD14" s="47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3</v>
      </c>
      <c r="AF14" s="23" t="s">
        <v>6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J14">
        <f>A14</f>
        <v>2</v>
      </c>
      <c r="AK14">
        <f>A20</f>
        <v>20</v>
      </c>
    </row>
    <row r="15" spans="1:42" x14ac:dyDescent="0.2">
      <c r="A15" s="239"/>
      <c r="B15" s="210"/>
      <c r="C15" s="85" t="str">
        <f>IF(A14&gt;0,IF(VLOOKUP(A14,seznam!$A$4:$C$131,2)&gt;0,VLOOKUP(A14,seznam!$A$4:$C$131,2),"------"),"------")</f>
        <v>Cupáková Bára</v>
      </c>
      <c r="D15" s="195"/>
      <c r="E15" s="195"/>
      <c r="F15" s="196"/>
      <c r="G15" s="197"/>
      <c r="H15" s="200"/>
      <c r="I15" s="192"/>
      <c r="J15" s="197"/>
      <c r="K15" s="200"/>
      <c r="L15" s="192"/>
      <c r="M15" s="197"/>
      <c r="N15" s="200"/>
      <c r="O15" s="212"/>
      <c r="P15" s="213"/>
      <c r="Q15" s="200"/>
      <c r="R15" s="192"/>
      <c r="S15" s="201"/>
      <c r="T15" s="202"/>
      <c r="V15" s="7">
        <v>2</v>
      </c>
      <c r="W15" s="11" t="str">
        <f>C17</f>
        <v>Černý Ondřej</v>
      </c>
      <c r="X15" s="17" t="s">
        <v>7</v>
      </c>
      <c r="Y15" s="14" t="str">
        <f>C19</f>
        <v>Stehlík Jan</v>
      </c>
      <c r="Z15" s="44" t="s">
        <v>24</v>
      </c>
      <c r="AA15" s="41" t="s">
        <v>172</v>
      </c>
      <c r="AB15" s="41" t="s">
        <v>162</v>
      </c>
      <c r="AC15" s="41" t="s">
        <v>166</v>
      </c>
      <c r="AD15" s="48"/>
      <c r="AE15" s="25">
        <f t="shared" si="2"/>
        <v>3</v>
      </c>
      <c r="AF15" s="26" t="s">
        <v>6</v>
      </c>
      <c r="AG15" s="27">
        <f t="shared" si="3"/>
        <v>1</v>
      </c>
      <c r="AJ15">
        <f>A16</f>
        <v>18</v>
      </c>
      <c r="AK15">
        <f>A18</f>
        <v>12</v>
      </c>
    </row>
    <row r="16" spans="1:42" x14ac:dyDescent="0.2">
      <c r="A16" s="239">
        <v>18</v>
      </c>
      <c r="B16" s="188">
        <v>2</v>
      </c>
      <c r="C16" s="40" t="str">
        <f>IF(A16&gt;0,IF(VLOOKUP(A16,seznam!$A$4:$C$131,3)&gt;0,VLOOKUP(A16,seznam!$A$4:$C$131,3),"------"),"------")</f>
        <v>KST Blansko</v>
      </c>
      <c r="D16" s="176">
        <f>I14</f>
        <v>0</v>
      </c>
      <c r="E16" s="176" t="str">
        <f>H14</f>
        <v>:</v>
      </c>
      <c r="F16" s="178">
        <f>G14</f>
        <v>3</v>
      </c>
      <c r="G16" s="180"/>
      <c r="H16" s="181"/>
      <c r="I16" s="193"/>
      <c r="J16" s="190">
        <f>AE15</f>
        <v>3</v>
      </c>
      <c r="K16" s="176" t="str">
        <f>AF15</f>
        <v>:</v>
      </c>
      <c r="L16" s="178">
        <f>AG15</f>
        <v>1</v>
      </c>
      <c r="M16" s="190">
        <f>AE18</f>
        <v>0</v>
      </c>
      <c r="N16" s="176" t="str">
        <f>AF18</f>
        <v>:</v>
      </c>
      <c r="O16" s="211">
        <f>AG18</f>
        <v>3</v>
      </c>
      <c r="P16" s="186">
        <f>D16+J16+M16</f>
        <v>3</v>
      </c>
      <c r="Q16" s="176" t="s">
        <v>6</v>
      </c>
      <c r="R16" s="178">
        <f>F16+L16+O16</f>
        <v>7</v>
      </c>
      <c r="S16" s="198">
        <f>IF(D16&gt;F16,2,IF(AND(D16&lt;F16,E16=":"),1,0))+IF(J16&gt;L16,2,IF(AND(J16&lt;L16,K16=":"),1,0))+IF(M16&gt;O16,2,IF(AND(M16&lt;O16,N16=":"),1,0))</f>
        <v>4</v>
      </c>
      <c r="T16" s="174" t="s">
        <v>182</v>
      </c>
      <c r="V16" s="7">
        <v>3</v>
      </c>
      <c r="W16" s="11" t="str">
        <f>C21</f>
        <v>Kozel Ondřej</v>
      </c>
      <c r="X16" s="18" t="s">
        <v>7</v>
      </c>
      <c r="Y16" s="14" t="str">
        <f>C19</f>
        <v>Stehlík Jan</v>
      </c>
      <c r="Z16" s="44" t="s">
        <v>23</v>
      </c>
      <c r="AA16" s="41" t="s">
        <v>167</v>
      </c>
      <c r="AB16" s="41" t="s">
        <v>24</v>
      </c>
      <c r="AC16" s="41" t="s">
        <v>24</v>
      </c>
      <c r="AD16" s="48"/>
      <c r="AE16" s="25">
        <f t="shared" si="2"/>
        <v>3</v>
      </c>
      <c r="AF16" s="26" t="s">
        <v>6</v>
      </c>
      <c r="AG16" s="27">
        <f t="shared" si="3"/>
        <v>1</v>
      </c>
      <c r="AJ16">
        <f>A20</f>
        <v>20</v>
      </c>
      <c r="AK16">
        <f>A18</f>
        <v>12</v>
      </c>
    </row>
    <row r="17" spans="1:37" x14ac:dyDescent="0.2">
      <c r="A17" s="239"/>
      <c r="B17" s="210"/>
      <c r="C17" s="37" t="str">
        <f>IF(A16&gt;0,IF(VLOOKUP(A16,seznam!$A$4:$C$131,2)&gt;0,VLOOKUP(A16,seznam!$A$4:$C$131,2),"------"),"------")</f>
        <v>Černý Ondřej</v>
      </c>
      <c r="D17" s="200"/>
      <c r="E17" s="200"/>
      <c r="F17" s="192"/>
      <c r="G17" s="194"/>
      <c r="H17" s="195"/>
      <c r="I17" s="196"/>
      <c r="J17" s="197"/>
      <c r="K17" s="200"/>
      <c r="L17" s="192"/>
      <c r="M17" s="197"/>
      <c r="N17" s="200"/>
      <c r="O17" s="212"/>
      <c r="P17" s="216"/>
      <c r="Q17" s="214"/>
      <c r="R17" s="215"/>
      <c r="S17" s="201"/>
      <c r="T17" s="202"/>
      <c r="V17" s="7">
        <v>4</v>
      </c>
      <c r="W17" s="11" t="str">
        <f>C15</f>
        <v>Cupáková Bára</v>
      </c>
      <c r="X17" s="17" t="s">
        <v>7</v>
      </c>
      <c r="Y17" s="14" t="str">
        <f>C17</f>
        <v>Černý Ondřej</v>
      </c>
      <c r="Z17" s="44" t="s">
        <v>22</v>
      </c>
      <c r="AA17" s="41" t="s">
        <v>14</v>
      </c>
      <c r="AB17" s="41" t="s">
        <v>24</v>
      </c>
      <c r="AC17" s="41"/>
      <c r="AD17" s="48"/>
      <c r="AE17" s="25">
        <f t="shared" si="2"/>
        <v>3</v>
      </c>
      <c r="AF17" s="26" t="s">
        <v>6</v>
      </c>
      <c r="AG17" s="27">
        <f t="shared" si="3"/>
        <v>0</v>
      </c>
      <c r="AJ17">
        <f>A14</f>
        <v>2</v>
      </c>
      <c r="AK17">
        <f>A16</f>
        <v>18</v>
      </c>
    </row>
    <row r="18" spans="1:37" x14ac:dyDescent="0.2">
      <c r="A18" s="239">
        <v>12</v>
      </c>
      <c r="B18" s="188">
        <v>3</v>
      </c>
      <c r="C18" s="40" t="str">
        <f>IF(A18&gt;0,IF(VLOOKUP(A18,seznam!$A$4:$C$131,3)&gt;0,VLOOKUP(A18,seznam!$A$4:$C$131,3),"------"),"------")</f>
        <v>Sokol Znojmo-Orel Únanov</v>
      </c>
      <c r="D18" s="176">
        <f>L14</f>
        <v>0</v>
      </c>
      <c r="E18" s="176" t="str">
        <f>K14</f>
        <v>:</v>
      </c>
      <c r="F18" s="178">
        <f>J14</f>
        <v>3</v>
      </c>
      <c r="G18" s="190">
        <f>L16</f>
        <v>1</v>
      </c>
      <c r="H18" s="176" t="str">
        <f>K16</f>
        <v>:</v>
      </c>
      <c r="I18" s="178">
        <f>J16</f>
        <v>3</v>
      </c>
      <c r="J18" s="180"/>
      <c r="K18" s="181"/>
      <c r="L18" s="193"/>
      <c r="M18" s="190">
        <f>AG16</f>
        <v>1</v>
      </c>
      <c r="N18" s="176" t="str">
        <f>AF16</f>
        <v>:</v>
      </c>
      <c r="O18" s="211">
        <f>AE16</f>
        <v>3</v>
      </c>
      <c r="P18" s="186">
        <f>D18+G18+M18</f>
        <v>2</v>
      </c>
      <c r="Q18" s="176" t="s">
        <v>6</v>
      </c>
      <c r="R18" s="178">
        <f>F18+I18+O18</f>
        <v>9</v>
      </c>
      <c r="S18" s="198">
        <f>IF(D18&gt;F18,2,IF(AND(D18&lt;F18,E18=":"),1,0))+IF(G18&gt;I18,2,IF(AND(G18&lt;I18,H18=":"),1,0))+IF(M18&gt;O18,2,IF(AND(M18&lt;O18,N18=":"),1,0))</f>
        <v>3</v>
      </c>
      <c r="T18" s="174" t="s">
        <v>183</v>
      </c>
      <c r="V18" s="7">
        <v>5</v>
      </c>
      <c r="W18" s="11" t="str">
        <f>C17</f>
        <v>Černý Ondřej</v>
      </c>
      <c r="X18" s="17" t="s">
        <v>7</v>
      </c>
      <c r="Y18" s="14" t="str">
        <f>C21</f>
        <v>Kozel Ondřej</v>
      </c>
      <c r="Z18" s="44" t="s">
        <v>163</v>
      </c>
      <c r="AA18" s="41" t="s">
        <v>175</v>
      </c>
      <c r="AB18" s="41" t="s">
        <v>167</v>
      </c>
      <c r="AC18" s="41"/>
      <c r="AD18" s="48"/>
      <c r="AE18" s="25">
        <f t="shared" si="2"/>
        <v>0</v>
      </c>
      <c r="AF18" s="26" t="s">
        <v>6</v>
      </c>
      <c r="AG18" s="27">
        <f t="shared" si="3"/>
        <v>3</v>
      </c>
      <c r="AJ18">
        <f>A16</f>
        <v>18</v>
      </c>
      <c r="AK18">
        <f>A20</f>
        <v>20</v>
      </c>
    </row>
    <row r="19" spans="1:37" ht="13.5" thickBot="1" x14ac:dyDescent="0.25">
      <c r="A19" s="239"/>
      <c r="B19" s="210"/>
      <c r="C19" s="37" t="str">
        <f>IF(A18&gt;0,IF(VLOOKUP(A18,seznam!$A$4:$C$131,2)&gt;0,VLOOKUP(A18,seznam!$A$4:$C$131,2),"------"),"------")</f>
        <v>Stehlík Jan</v>
      </c>
      <c r="D19" s="200"/>
      <c r="E19" s="200"/>
      <c r="F19" s="192"/>
      <c r="G19" s="197"/>
      <c r="H19" s="200"/>
      <c r="I19" s="192"/>
      <c r="J19" s="194"/>
      <c r="K19" s="195"/>
      <c r="L19" s="196"/>
      <c r="M19" s="197"/>
      <c r="N19" s="200"/>
      <c r="O19" s="212"/>
      <c r="P19" s="213"/>
      <c r="Q19" s="200"/>
      <c r="R19" s="192"/>
      <c r="S19" s="201"/>
      <c r="T19" s="202"/>
      <c r="V19" s="8">
        <v>6</v>
      </c>
      <c r="W19" s="12" t="str">
        <f>C19</f>
        <v>Stehlík Jan</v>
      </c>
      <c r="X19" s="19" t="s">
        <v>7</v>
      </c>
      <c r="Y19" s="15" t="str">
        <f>C15</f>
        <v>Cupáková Bára</v>
      </c>
      <c r="Z19" s="45" t="s">
        <v>173</v>
      </c>
      <c r="AA19" s="46" t="s">
        <v>169</v>
      </c>
      <c r="AB19" s="46" t="s">
        <v>173</v>
      </c>
      <c r="AC19" s="46"/>
      <c r="AD19" s="49"/>
      <c r="AE19" s="28">
        <f t="shared" si="2"/>
        <v>0</v>
      </c>
      <c r="AF19" s="29" t="s">
        <v>6</v>
      </c>
      <c r="AG19" s="30">
        <f t="shared" si="3"/>
        <v>3</v>
      </c>
      <c r="AJ19">
        <f>A18</f>
        <v>12</v>
      </c>
      <c r="AK19">
        <f>A14</f>
        <v>2</v>
      </c>
    </row>
    <row r="20" spans="1:37" x14ac:dyDescent="0.2">
      <c r="A20" s="239">
        <v>20</v>
      </c>
      <c r="B20" s="188">
        <v>4</v>
      </c>
      <c r="C20" s="40" t="str">
        <f>IF(A20&gt;0,IF(VLOOKUP(A20,seznam!$A$4:$C$131,3)&gt;0,VLOOKUP(A20,seznam!$A$4:$C$131,3),"------"),"------")</f>
        <v>Velká Bíteš</v>
      </c>
      <c r="D20" s="176">
        <f>O14</f>
        <v>0</v>
      </c>
      <c r="E20" s="176" t="str">
        <f>N14</f>
        <v>:</v>
      </c>
      <c r="F20" s="178">
        <f>M14</f>
        <v>3</v>
      </c>
      <c r="G20" s="190">
        <f>O16</f>
        <v>3</v>
      </c>
      <c r="H20" s="176" t="str">
        <f>N16</f>
        <v>:</v>
      </c>
      <c r="I20" s="178">
        <f>M16</f>
        <v>0</v>
      </c>
      <c r="J20" s="190">
        <f>O18</f>
        <v>3</v>
      </c>
      <c r="K20" s="176" t="str">
        <f>N18</f>
        <v>:</v>
      </c>
      <c r="L20" s="178">
        <f>M18</f>
        <v>1</v>
      </c>
      <c r="M20" s="180"/>
      <c r="N20" s="181"/>
      <c r="O20" s="182"/>
      <c r="P20" s="186">
        <f>D20+G20+J20</f>
        <v>6</v>
      </c>
      <c r="Q20" s="176" t="s">
        <v>6</v>
      </c>
      <c r="R20" s="178">
        <f>F20+I20+L20</f>
        <v>4</v>
      </c>
      <c r="S20" s="198">
        <f>IF(D20&gt;F20,2,IF(AND(D20&lt;F20,E20=":"),1,0))+IF(G20&gt;I20,2,IF(AND(G20&lt;I20,H20=":"),1,0))+IF(J20&gt;L20,2,IF(AND(J20&lt;L20,K20=":"),1,0))</f>
        <v>5</v>
      </c>
      <c r="T20" s="174" t="s">
        <v>181</v>
      </c>
    </row>
    <row r="21" spans="1:37" ht="13.5" thickBot="1" x14ac:dyDescent="0.25">
      <c r="A21" s="240"/>
      <c r="B21" s="189"/>
      <c r="C21" s="38" t="str">
        <f>IF(A20&gt;0,IF(VLOOKUP(A20,seznam!$A$4:$C$131,2)&gt;0,VLOOKUP(A20,seznam!$A$4:$C$131,2),"------"),"------")</f>
        <v>Kozel Ondřej</v>
      </c>
      <c r="D21" s="177"/>
      <c r="E21" s="177"/>
      <c r="F21" s="179"/>
      <c r="G21" s="191"/>
      <c r="H21" s="177"/>
      <c r="I21" s="179"/>
      <c r="J21" s="191"/>
      <c r="K21" s="177"/>
      <c r="L21" s="179"/>
      <c r="M21" s="183"/>
      <c r="N21" s="184"/>
      <c r="O21" s="185"/>
      <c r="P21" s="187"/>
      <c r="Q21" s="177"/>
      <c r="R21" s="179"/>
      <c r="S21" s="199"/>
      <c r="T21" s="175"/>
    </row>
    <row r="22" spans="1:37" ht="13.5" thickBot="1" x14ac:dyDescent="0.25"/>
    <row r="23" spans="1:37" ht="13.5" thickBot="1" x14ac:dyDescent="0.25">
      <c r="A23" s="86" t="s">
        <v>2</v>
      </c>
      <c r="B23" s="217" t="s">
        <v>52</v>
      </c>
      <c r="C23" s="218"/>
      <c r="D23" s="203">
        <v>1</v>
      </c>
      <c r="E23" s="219"/>
      <c r="F23" s="220"/>
      <c r="G23" s="221">
        <v>2</v>
      </c>
      <c r="H23" s="219"/>
      <c r="I23" s="220"/>
      <c r="J23" s="221">
        <v>3</v>
      </c>
      <c r="K23" s="219"/>
      <c r="L23" s="220"/>
      <c r="M23" s="221">
        <v>4</v>
      </c>
      <c r="N23" s="219"/>
      <c r="O23" s="222"/>
      <c r="P23" s="203" t="s">
        <v>3</v>
      </c>
      <c r="Q23" s="204"/>
      <c r="R23" s="205"/>
      <c r="S23" s="5" t="s">
        <v>4</v>
      </c>
      <c r="T23" s="4" t="s">
        <v>5</v>
      </c>
    </row>
    <row r="24" spans="1:37" x14ac:dyDescent="0.2">
      <c r="A24" s="238">
        <v>3</v>
      </c>
      <c r="B24" s="223">
        <v>1</v>
      </c>
      <c r="C24" s="39" t="str">
        <f>IF(A24&gt;0,IF(VLOOKUP(A24,seznam!$A$4:$C$131,3)&gt;0,VLOOKUP(A24,seznam!$A$4:$C$131,3),"------"),"------")</f>
        <v>KST Blansko</v>
      </c>
      <c r="D24" s="224"/>
      <c r="E24" s="225"/>
      <c r="F24" s="226"/>
      <c r="G24" s="227">
        <f>AE27</f>
        <v>1</v>
      </c>
      <c r="H24" s="206" t="str">
        <f>AF27</f>
        <v>:</v>
      </c>
      <c r="I24" s="207">
        <f>AG27</f>
        <v>3</v>
      </c>
      <c r="J24" s="227">
        <f>AG29</f>
        <v>3</v>
      </c>
      <c r="K24" s="206" t="str">
        <f>AF29</f>
        <v>:</v>
      </c>
      <c r="L24" s="207">
        <f>AE29</f>
        <v>1</v>
      </c>
      <c r="M24" s="227">
        <f>AE24</f>
        <v>3</v>
      </c>
      <c r="N24" s="206" t="str">
        <f>AF24</f>
        <v>:</v>
      </c>
      <c r="O24" s="228">
        <f>AG24</f>
        <v>0</v>
      </c>
      <c r="P24" s="229">
        <f>G24+J24+M24</f>
        <v>7</v>
      </c>
      <c r="Q24" s="206" t="s">
        <v>6</v>
      </c>
      <c r="R24" s="207">
        <f>I24+L24+O24</f>
        <v>4</v>
      </c>
      <c r="S24" s="208">
        <f>IF(G24&gt;I24,2,IF(AND(G24&lt;I24,H24=":"),1,0))+IF(J24&gt;L24,2,IF(AND(J24&lt;L24,K24=":"),1,0))+IF(M24&gt;O24,2,IF(AND(M24&lt;O24,N24=":"),1,0))</f>
        <v>5</v>
      </c>
      <c r="T24" s="209" t="s">
        <v>181</v>
      </c>
      <c r="V24" s="6">
        <v>1</v>
      </c>
      <c r="W24" s="10" t="str">
        <f>C25</f>
        <v>Voráč Pavel</v>
      </c>
      <c r="X24" s="16" t="s">
        <v>7</v>
      </c>
      <c r="Y24" s="13" t="str">
        <f>C31</f>
        <v>Křepelová Kamila</v>
      </c>
      <c r="Z24" s="42" t="s">
        <v>24</v>
      </c>
      <c r="AA24" s="43" t="s">
        <v>14</v>
      </c>
      <c r="AB24" s="43" t="s">
        <v>162</v>
      </c>
      <c r="AC24" s="43"/>
      <c r="AD24" s="47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6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J24">
        <f>A24</f>
        <v>3</v>
      </c>
      <c r="AK24">
        <f>A30</f>
        <v>23</v>
      </c>
    </row>
    <row r="25" spans="1:37" x14ac:dyDescent="0.2">
      <c r="A25" s="239"/>
      <c r="B25" s="210"/>
      <c r="C25" s="85" t="str">
        <f>IF(A24&gt;0,IF(VLOOKUP(A24,seznam!$A$4:$C$131,2)&gt;0,VLOOKUP(A24,seznam!$A$4:$C$131,2),"------"),"------")</f>
        <v>Voráč Pavel</v>
      </c>
      <c r="D25" s="195"/>
      <c r="E25" s="195"/>
      <c r="F25" s="196"/>
      <c r="G25" s="197"/>
      <c r="H25" s="200"/>
      <c r="I25" s="192"/>
      <c r="J25" s="197"/>
      <c r="K25" s="200"/>
      <c r="L25" s="192"/>
      <c r="M25" s="197"/>
      <c r="N25" s="200"/>
      <c r="O25" s="212"/>
      <c r="P25" s="213"/>
      <c r="Q25" s="200"/>
      <c r="R25" s="192"/>
      <c r="S25" s="201"/>
      <c r="T25" s="202"/>
      <c r="V25" s="7">
        <v>2</v>
      </c>
      <c r="W25" s="11" t="str">
        <f>C27</f>
        <v>Mikulčík Adam</v>
      </c>
      <c r="X25" s="17" t="s">
        <v>7</v>
      </c>
      <c r="Y25" s="14" t="str">
        <f>C29</f>
        <v>Plavec Jakub</v>
      </c>
      <c r="Z25" s="44" t="s">
        <v>174</v>
      </c>
      <c r="AA25" s="41" t="s">
        <v>13</v>
      </c>
      <c r="AB25" s="41" t="s">
        <v>169</v>
      </c>
      <c r="AC25" s="41" t="s">
        <v>172</v>
      </c>
      <c r="AD25" s="48"/>
      <c r="AE25" s="25">
        <f t="shared" si="4"/>
        <v>1</v>
      </c>
      <c r="AF25" s="26" t="s">
        <v>6</v>
      </c>
      <c r="AG25" s="27">
        <f t="shared" si="5"/>
        <v>3</v>
      </c>
      <c r="AJ25">
        <f>A26</f>
        <v>13</v>
      </c>
      <c r="AK25">
        <f>A28</f>
        <v>11</v>
      </c>
    </row>
    <row r="26" spans="1:37" x14ac:dyDescent="0.2">
      <c r="A26" s="239">
        <v>13</v>
      </c>
      <c r="B26" s="188">
        <v>2</v>
      </c>
      <c r="C26" s="40" t="str">
        <f>IF(A26&gt;0,IF(VLOOKUP(A26,seznam!$A$4:$C$131,3)&gt;0,VLOOKUP(A26,seznam!$A$4:$C$131,3),"------"),"------")</f>
        <v>Sokol Vracov</v>
      </c>
      <c r="D26" s="176">
        <f>I24</f>
        <v>3</v>
      </c>
      <c r="E26" s="176" t="str">
        <f>H24</f>
        <v>:</v>
      </c>
      <c r="F26" s="178">
        <f>G24</f>
        <v>1</v>
      </c>
      <c r="G26" s="180"/>
      <c r="H26" s="181"/>
      <c r="I26" s="193"/>
      <c r="J26" s="190">
        <f>AE25</f>
        <v>1</v>
      </c>
      <c r="K26" s="176" t="str">
        <f>AF25</f>
        <v>:</v>
      </c>
      <c r="L26" s="178">
        <f>AG25</f>
        <v>3</v>
      </c>
      <c r="M26" s="190">
        <f>AE28</f>
        <v>3</v>
      </c>
      <c r="N26" s="176" t="str">
        <f>AF28</f>
        <v>:</v>
      </c>
      <c r="O26" s="211">
        <f>AG28</f>
        <v>1</v>
      </c>
      <c r="P26" s="186">
        <f>D26+J26+M26</f>
        <v>7</v>
      </c>
      <c r="Q26" s="176" t="s">
        <v>6</v>
      </c>
      <c r="R26" s="178">
        <f>F26+L26+O26</f>
        <v>5</v>
      </c>
      <c r="S26" s="198">
        <f>IF(D26&gt;F26,2,IF(AND(D26&lt;F26,E26=":"),1,0))+IF(J26&gt;L26,2,IF(AND(J26&lt;L26,K26=":"),1,0))+IF(M26&gt;O26,2,IF(AND(M26&lt;O26,N26=":"),1,0))</f>
        <v>5</v>
      </c>
      <c r="T26" s="174" t="s">
        <v>180</v>
      </c>
      <c r="V26" s="7">
        <v>3</v>
      </c>
      <c r="W26" s="11" t="str">
        <f>C31</f>
        <v>Křepelová Kamila</v>
      </c>
      <c r="X26" s="18" t="s">
        <v>7</v>
      </c>
      <c r="Y26" s="14" t="str">
        <f>C29</f>
        <v>Plavec Jakub</v>
      </c>
      <c r="Z26" s="44" t="s">
        <v>178</v>
      </c>
      <c r="AA26" s="41" t="s">
        <v>174</v>
      </c>
      <c r="AB26" s="41" t="s">
        <v>173</v>
      </c>
      <c r="AC26" s="41"/>
      <c r="AD26" s="48"/>
      <c r="AE26" s="25">
        <f t="shared" si="4"/>
        <v>0</v>
      </c>
      <c r="AF26" s="26" t="s">
        <v>6</v>
      </c>
      <c r="AG26" s="27">
        <f t="shared" si="5"/>
        <v>3</v>
      </c>
      <c r="AJ26">
        <f>A30</f>
        <v>23</v>
      </c>
      <c r="AK26">
        <f>A28</f>
        <v>11</v>
      </c>
    </row>
    <row r="27" spans="1:37" x14ac:dyDescent="0.2">
      <c r="A27" s="239"/>
      <c r="B27" s="210"/>
      <c r="C27" s="37" t="str">
        <f>IF(A26&gt;0,IF(VLOOKUP(A26,seznam!$A$4:$C$131,2)&gt;0,VLOOKUP(A26,seznam!$A$4:$C$131,2),"------"),"------")</f>
        <v>Mikulčík Adam</v>
      </c>
      <c r="D27" s="200"/>
      <c r="E27" s="200"/>
      <c r="F27" s="192"/>
      <c r="G27" s="194"/>
      <c r="H27" s="195"/>
      <c r="I27" s="196"/>
      <c r="J27" s="197"/>
      <c r="K27" s="200"/>
      <c r="L27" s="192"/>
      <c r="M27" s="197"/>
      <c r="N27" s="200"/>
      <c r="O27" s="212"/>
      <c r="P27" s="216"/>
      <c r="Q27" s="214"/>
      <c r="R27" s="215"/>
      <c r="S27" s="201"/>
      <c r="T27" s="202"/>
      <c r="V27" s="7">
        <v>4</v>
      </c>
      <c r="W27" s="11" t="str">
        <f>C25</f>
        <v>Voráč Pavel</v>
      </c>
      <c r="X27" s="17" t="s">
        <v>7</v>
      </c>
      <c r="Y27" s="14" t="str">
        <f>C27</f>
        <v>Mikulčík Adam</v>
      </c>
      <c r="Z27" s="44" t="s">
        <v>168</v>
      </c>
      <c r="AA27" s="41" t="s">
        <v>164</v>
      </c>
      <c r="AB27" s="41" t="s">
        <v>172</v>
      </c>
      <c r="AC27" s="41" t="s">
        <v>163</v>
      </c>
      <c r="AD27" s="48"/>
      <c r="AE27" s="25">
        <f t="shared" si="4"/>
        <v>1</v>
      </c>
      <c r="AF27" s="26" t="s">
        <v>6</v>
      </c>
      <c r="AG27" s="27">
        <f t="shared" si="5"/>
        <v>3</v>
      </c>
      <c r="AJ27">
        <f>A24</f>
        <v>3</v>
      </c>
      <c r="AK27">
        <f>A26</f>
        <v>13</v>
      </c>
    </row>
    <row r="28" spans="1:37" x14ac:dyDescent="0.2">
      <c r="A28" s="239">
        <v>11</v>
      </c>
      <c r="B28" s="188">
        <v>3</v>
      </c>
      <c r="C28" s="40" t="str">
        <f>IF(A28&gt;0,IF(VLOOKUP(A28,seznam!$A$4:$C$131,3)&gt;0,VLOOKUP(A28,seznam!$A$4:$C$131,3),"------"),"------")</f>
        <v>Sokol Znojmo-Orel Únanov</v>
      </c>
      <c r="D28" s="176">
        <f>L24</f>
        <v>1</v>
      </c>
      <c r="E28" s="176" t="str">
        <f>K24</f>
        <v>:</v>
      </c>
      <c r="F28" s="178">
        <f>J24</f>
        <v>3</v>
      </c>
      <c r="G28" s="190">
        <f>L26</f>
        <v>3</v>
      </c>
      <c r="H28" s="176" t="str">
        <f>K26</f>
        <v>:</v>
      </c>
      <c r="I28" s="178">
        <f>J26</f>
        <v>1</v>
      </c>
      <c r="J28" s="180"/>
      <c r="K28" s="181"/>
      <c r="L28" s="193"/>
      <c r="M28" s="190">
        <f>AG26</f>
        <v>3</v>
      </c>
      <c r="N28" s="176" t="str">
        <f>AF26</f>
        <v>:</v>
      </c>
      <c r="O28" s="211">
        <f>AE26</f>
        <v>0</v>
      </c>
      <c r="P28" s="186">
        <f>D28+G28+M28</f>
        <v>7</v>
      </c>
      <c r="Q28" s="176" t="s">
        <v>6</v>
      </c>
      <c r="R28" s="178">
        <f>F28+I28+O28</f>
        <v>4</v>
      </c>
      <c r="S28" s="198">
        <f>IF(D28&gt;F28,2,IF(AND(D28&lt;F28,E28=":"),1,0))+IF(G28&gt;I28,2,IF(AND(G28&lt;I28,H28=":"),1,0))+IF(M28&gt;O28,2,IF(AND(M28&lt;O28,N28=":"),1,0))</f>
        <v>5</v>
      </c>
      <c r="T28" s="174" t="s">
        <v>182</v>
      </c>
      <c r="V28" s="7">
        <v>5</v>
      </c>
      <c r="W28" s="11" t="str">
        <f>C27</f>
        <v>Mikulčík Adam</v>
      </c>
      <c r="X28" s="17" t="s">
        <v>7</v>
      </c>
      <c r="Y28" s="14" t="str">
        <f>C31</f>
        <v>Křepelová Kamila</v>
      </c>
      <c r="Z28" s="44" t="s">
        <v>24</v>
      </c>
      <c r="AA28" s="41" t="s">
        <v>172</v>
      </c>
      <c r="AB28" s="41" t="s">
        <v>21</v>
      </c>
      <c r="AC28" s="41" t="s">
        <v>162</v>
      </c>
      <c r="AD28" s="48"/>
      <c r="AE28" s="25">
        <f t="shared" si="4"/>
        <v>3</v>
      </c>
      <c r="AF28" s="26" t="s">
        <v>6</v>
      </c>
      <c r="AG28" s="27">
        <f t="shared" si="5"/>
        <v>1</v>
      </c>
      <c r="AJ28">
        <f>A26</f>
        <v>13</v>
      </c>
      <c r="AK28">
        <f>A30</f>
        <v>23</v>
      </c>
    </row>
    <row r="29" spans="1:37" ht="13.5" thickBot="1" x14ac:dyDescent="0.25">
      <c r="A29" s="239"/>
      <c r="B29" s="210"/>
      <c r="C29" s="37" t="str">
        <f>IF(A28&gt;0,IF(VLOOKUP(A28,seznam!$A$4:$C$131,2)&gt;0,VLOOKUP(A28,seznam!$A$4:$C$131,2),"------"),"------")</f>
        <v>Plavec Jakub</v>
      </c>
      <c r="D29" s="200"/>
      <c r="E29" s="200"/>
      <c r="F29" s="192"/>
      <c r="G29" s="197"/>
      <c r="H29" s="200"/>
      <c r="I29" s="192"/>
      <c r="J29" s="194"/>
      <c r="K29" s="195"/>
      <c r="L29" s="196"/>
      <c r="M29" s="197"/>
      <c r="N29" s="200"/>
      <c r="O29" s="212"/>
      <c r="P29" s="213"/>
      <c r="Q29" s="200"/>
      <c r="R29" s="192"/>
      <c r="S29" s="201"/>
      <c r="T29" s="202"/>
      <c r="V29" s="8">
        <v>6</v>
      </c>
      <c r="W29" s="12" t="str">
        <f>C29</f>
        <v>Plavec Jakub</v>
      </c>
      <c r="X29" s="19" t="s">
        <v>7</v>
      </c>
      <c r="Y29" s="15" t="str">
        <f>C25</f>
        <v>Voráč Pavel</v>
      </c>
      <c r="Z29" s="45" t="s">
        <v>165</v>
      </c>
      <c r="AA29" s="46" t="s">
        <v>169</v>
      </c>
      <c r="AB29" s="46" t="s">
        <v>161</v>
      </c>
      <c r="AC29" s="46" t="s">
        <v>174</v>
      </c>
      <c r="AD29" s="49"/>
      <c r="AE29" s="28">
        <f t="shared" si="4"/>
        <v>1</v>
      </c>
      <c r="AF29" s="29" t="s">
        <v>6</v>
      </c>
      <c r="AG29" s="30">
        <f t="shared" si="5"/>
        <v>3</v>
      </c>
      <c r="AJ29">
        <f>A28</f>
        <v>11</v>
      </c>
      <c r="AK29">
        <f>A24</f>
        <v>3</v>
      </c>
    </row>
    <row r="30" spans="1:37" x14ac:dyDescent="0.2">
      <c r="A30" s="239">
        <v>23</v>
      </c>
      <c r="B30" s="188">
        <v>4</v>
      </c>
      <c r="C30" s="40" t="str">
        <f>IF(A30&gt;0,IF(VLOOKUP(A30,seznam!$A$4:$C$131,3)&gt;0,VLOOKUP(A30,seznam!$A$4:$C$131,3),"------"),"------")</f>
        <v>STK Zbraslavec</v>
      </c>
      <c r="D30" s="176">
        <f>O24</f>
        <v>0</v>
      </c>
      <c r="E30" s="176" t="str">
        <f>N24</f>
        <v>:</v>
      </c>
      <c r="F30" s="178">
        <f>M24</f>
        <v>3</v>
      </c>
      <c r="G30" s="190">
        <f>O26</f>
        <v>1</v>
      </c>
      <c r="H30" s="176" t="str">
        <f>N26</f>
        <v>:</v>
      </c>
      <c r="I30" s="178">
        <f>M26</f>
        <v>3</v>
      </c>
      <c r="J30" s="190">
        <f>O28</f>
        <v>0</v>
      </c>
      <c r="K30" s="176" t="str">
        <f>N28</f>
        <v>:</v>
      </c>
      <c r="L30" s="178">
        <f>M28</f>
        <v>3</v>
      </c>
      <c r="M30" s="180"/>
      <c r="N30" s="181"/>
      <c r="O30" s="182"/>
      <c r="P30" s="186">
        <f>D30+G30+J30</f>
        <v>1</v>
      </c>
      <c r="Q30" s="176" t="s">
        <v>6</v>
      </c>
      <c r="R30" s="178">
        <f>F30+I30+L30</f>
        <v>9</v>
      </c>
      <c r="S30" s="198">
        <f>IF(D30&gt;F30,2,IF(AND(D30&lt;F30,E30=":"),1,0))+IF(G30&gt;I30,2,IF(AND(G30&lt;I30,H30=":"),1,0))+IF(J30&gt;L30,2,IF(AND(J30&lt;L30,K30=":"),1,0))</f>
        <v>3</v>
      </c>
      <c r="T30" s="174" t="s">
        <v>183</v>
      </c>
      <c r="W30" s="9" t="s">
        <v>91</v>
      </c>
      <c r="Y30" s="9" t="s">
        <v>190</v>
      </c>
      <c r="Z30" s="241">
        <f>70/75</f>
        <v>0.93333333333333335</v>
      </c>
      <c r="AA30" s="241"/>
      <c r="AB30" s="241"/>
    </row>
    <row r="31" spans="1:37" ht="13.5" thickBot="1" x14ac:dyDescent="0.25">
      <c r="A31" s="240"/>
      <c r="B31" s="189"/>
      <c r="C31" s="38" t="str">
        <f>IF(A30&gt;0,IF(VLOOKUP(A30,seznam!$A$4:$C$131,2)&gt;0,VLOOKUP(A30,seznam!$A$4:$C$131,2),"------"),"------")</f>
        <v>Křepelová Kamila</v>
      </c>
      <c r="D31" s="177"/>
      <c r="E31" s="177"/>
      <c r="F31" s="179"/>
      <c r="G31" s="191"/>
      <c r="H31" s="177"/>
      <c r="I31" s="179"/>
      <c r="J31" s="191"/>
      <c r="K31" s="177"/>
      <c r="L31" s="179"/>
      <c r="M31" s="183"/>
      <c r="N31" s="184"/>
      <c r="O31" s="185"/>
      <c r="P31" s="187"/>
      <c r="Q31" s="177"/>
      <c r="R31" s="179"/>
      <c r="S31" s="199"/>
      <c r="T31" s="175"/>
      <c r="W31" s="9" t="s">
        <v>101</v>
      </c>
      <c r="Y31" s="9" t="s">
        <v>191</v>
      </c>
      <c r="Z31" s="242">
        <f>81/64</f>
        <v>1.265625</v>
      </c>
      <c r="AA31" s="242"/>
      <c r="AB31" s="242"/>
    </row>
    <row r="32" spans="1:37" ht="13.5" thickBot="1" x14ac:dyDescent="0.25">
      <c r="W32" s="9" t="s">
        <v>99</v>
      </c>
      <c r="Y32" s="9" t="s">
        <v>192</v>
      </c>
      <c r="Z32" s="242">
        <f>69/81</f>
        <v>0.85185185185185186</v>
      </c>
      <c r="AA32" s="242"/>
      <c r="AB32" s="242"/>
    </row>
    <row r="33" spans="1:37" ht="13.5" thickBot="1" x14ac:dyDescent="0.25">
      <c r="A33" s="86" t="s">
        <v>2</v>
      </c>
      <c r="B33" s="217" t="s">
        <v>53</v>
      </c>
      <c r="C33" s="218"/>
      <c r="D33" s="203">
        <v>1</v>
      </c>
      <c r="E33" s="219"/>
      <c r="F33" s="220"/>
      <c r="G33" s="221">
        <v>2</v>
      </c>
      <c r="H33" s="219"/>
      <c r="I33" s="220"/>
      <c r="J33" s="221">
        <v>3</v>
      </c>
      <c r="K33" s="219"/>
      <c r="L33" s="220"/>
      <c r="M33" s="221">
        <v>4</v>
      </c>
      <c r="N33" s="219"/>
      <c r="O33" s="222"/>
      <c r="P33" s="203" t="s">
        <v>3</v>
      </c>
      <c r="Q33" s="204"/>
      <c r="R33" s="205"/>
      <c r="S33" s="5" t="s">
        <v>4</v>
      </c>
      <c r="T33" s="4" t="s">
        <v>5</v>
      </c>
    </row>
    <row r="34" spans="1:37" x14ac:dyDescent="0.2">
      <c r="A34" s="238">
        <v>4</v>
      </c>
      <c r="B34" s="223">
        <v>1</v>
      </c>
      <c r="C34" s="39" t="str">
        <f>IF(A34&gt;0,IF(VLOOKUP(A34,seznam!$A$4:$C$131,3)&gt;0,VLOOKUP(A34,seznam!$A$4:$C$131,3),"------"),"------")</f>
        <v>KST FOSFA LVA</v>
      </c>
      <c r="D34" s="224"/>
      <c r="E34" s="225"/>
      <c r="F34" s="226"/>
      <c r="G34" s="227">
        <f>AE37</f>
        <v>3</v>
      </c>
      <c r="H34" s="206" t="str">
        <f>AF37</f>
        <v>:</v>
      </c>
      <c r="I34" s="207">
        <f>AG37</f>
        <v>0</v>
      </c>
      <c r="J34" s="227">
        <f>AG39</f>
        <v>3</v>
      </c>
      <c r="K34" s="206" t="str">
        <f>AF39</f>
        <v>:</v>
      </c>
      <c r="L34" s="207">
        <f>AE39</f>
        <v>0</v>
      </c>
      <c r="M34" s="227">
        <f>AE34</f>
        <v>3</v>
      </c>
      <c r="N34" s="206" t="str">
        <f>AF34</f>
        <v>:</v>
      </c>
      <c r="O34" s="228">
        <f>AG34</f>
        <v>1</v>
      </c>
      <c r="P34" s="229">
        <f>G34+J34+M34</f>
        <v>9</v>
      </c>
      <c r="Q34" s="206" t="s">
        <v>6</v>
      </c>
      <c r="R34" s="207">
        <f>I34+L34+O34</f>
        <v>1</v>
      </c>
      <c r="S34" s="208">
        <f>IF(G34&gt;I34,2,IF(AND(G34&lt;I34,H34=":"),1,0))+IF(J34&gt;L34,2,IF(AND(J34&lt;L34,K34=":"),1,0))+IF(M34&gt;O34,2,IF(AND(M34&lt;O34,N34=":"),1,0))</f>
        <v>6</v>
      </c>
      <c r="T34" s="209" t="s">
        <v>180</v>
      </c>
      <c r="V34" s="6">
        <v>1</v>
      </c>
      <c r="W34" s="10" t="str">
        <f>C35</f>
        <v>Polanská Claudia</v>
      </c>
      <c r="X34" s="16" t="s">
        <v>7</v>
      </c>
      <c r="Y34" s="13" t="str">
        <f>C41</f>
        <v>Záviška Jan</v>
      </c>
      <c r="Z34" s="42" t="s">
        <v>23</v>
      </c>
      <c r="AA34" s="43" t="s">
        <v>21</v>
      </c>
      <c r="AB34" s="43" t="s">
        <v>171</v>
      </c>
      <c r="AC34" s="43" t="s">
        <v>23</v>
      </c>
      <c r="AD34" s="47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6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1</v>
      </c>
      <c r="AJ34">
        <f>A34</f>
        <v>4</v>
      </c>
      <c r="AK34">
        <f>A40</f>
        <v>19</v>
      </c>
    </row>
    <row r="35" spans="1:37" x14ac:dyDescent="0.2">
      <c r="A35" s="239"/>
      <c r="B35" s="210"/>
      <c r="C35" s="85" t="str">
        <f>IF(A34&gt;0,IF(VLOOKUP(A34,seznam!$A$4:$C$131,2)&gt;0,VLOOKUP(A34,seznam!$A$4:$C$131,2),"------"),"------")</f>
        <v>Polanská Claudia</v>
      </c>
      <c r="D35" s="195"/>
      <c r="E35" s="195"/>
      <c r="F35" s="196"/>
      <c r="G35" s="197"/>
      <c r="H35" s="200"/>
      <c r="I35" s="192"/>
      <c r="J35" s="197"/>
      <c r="K35" s="200"/>
      <c r="L35" s="192"/>
      <c r="M35" s="197"/>
      <c r="N35" s="200"/>
      <c r="O35" s="212"/>
      <c r="P35" s="213"/>
      <c r="Q35" s="200"/>
      <c r="R35" s="192"/>
      <c r="S35" s="201"/>
      <c r="T35" s="202"/>
      <c r="V35" s="7">
        <v>2</v>
      </c>
      <c r="W35" s="11" t="str">
        <f>C37</f>
        <v>Šlampová Lucie</v>
      </c>
      <c r="X35" s="17" t="s">
        <v>7</v>
      </c>
      <c r="Y35" s="14" t="str">
        <f>C39</f>
        <v>Tufová Laura</v>
      </c>
      <c r="Z35" s="44" t="s">
        <v>162</v>
      </c>
      <c r="AA35" s="41" t="s">
        <v>166</v>
      </c>
      <c r="AB35" s="41" t="s">
        <v>172</v>
      </c>
      <c r="AC35" s="41" t="s">
        <v>173</v>
      </c>
      <c r="AD35" s="48" t="s">
        <v>173</v>
      </c>
      <c r="AE35" s="25">
        <f t="shared" si="6"/>
        <v>2</v>
      </c>
      <c r="AF35" s="26" t="s">
        <v>6</v>
      </c>
      <c r="AG35" s="27">
        <f t="shared" si="7"/>
        <v>3</v>
      </c>
      <c r="AJ35">
        <f>A36</f>
        <v>16</v>
      </c>
      <c r="AK35">
        <f>A38</f>
        <v>10</v>
      </c>
    </row>
    <row r="36" spans="1:37" x14ac:dyDescent="0.2">
      <c r="A36" s="239">
        <v>16</v>
      </c>
      <c r="B36" s="188">
        <v>2</v>
      </c>
      <c r="C36" s="40" t="str">
        <f>IF(A36&gt;0,IF(VLOOKUP(A36,seznam!$A$4:$C$131,3)&gt;0,VLOOKUP(A36,seznam!$A$4:$C$131,3),"------"),"------")</f>
        <v>Sokol Vracov</v>
      </c>
      <c r="D36" s="176">
        <f>I34</f>
        <v>0</v>
      </c>
      <c r="E36" s="176" t="str">
        <f>H34</f>
        <v>:</v>
      </c>
      <c r="F36" s="178">
        <f>G34</f>
        <v>3</v>
      </c>
      <c r="G36" s="180"/>
      <c r="H36" s="181"/>
      <c r="I36" s="193"/>
      <c r="J36" s="190">
        <f>AE35</f>
        <v>2</v>
      </c>
      <c r="K36" s="176" t="str">
        <f>AF35</f>
        <v>:</v>
      </c>
      <c r="L36" s="178">
        <f>AG35</f>
        <v>3</v>
      </c>
      <c r="M36" s="190">
        <f>AE38</f>
        <v>3</v>
      </c>
      <c r="N36" s="176" t="str">
        <f>AF38</f>
        <v>:</v>
      </c>
      <c r="O36" s="211">
        <f>AG38</f>
        <v>0</v>
      </c>
      <c r="P36" s="186">
        <f>D36+J36+M36</f>
        <v>5</v>
      </c>
      <c r="Q36" s="176" t="s">
        <v>6</v>
      </c>
      <c r="R36" s="178">
        <f>F36+L36+O36</f>
        <v>6</v>
      </c>
      <c r="S36" s="198">
        <f>IF(D36&gt;F36,2,IF(AND(D36&lt;F36,E36=":"),1,0))+IF(J36&gt;L36,2,IF(AND(J36&lt;L36,K36=":"),1,0))+IF(M36&gt;O36,2,IF(AND(M36&lt;O36,N36=":"),1,0))</f>
        <v>4</v>
      </c>
      <c r="T36" s="174" t="s">
        <v>182</v>
      </c>
      <c r="V36" s="7">
        <v>3</v>
      </c>
      <c r="W36" s="11" t="str">
        <f>C41</f>
        <v>Záviška Jan</v>
      </c>
      <c r="X36" s="18" t="s">
        <v>7</v>
      </c>
      <c r="Y36" s="14" t="str">
        <f>C39</f>
        <v>Tufová Laura</v>
      </c>
      <c r="Z36" s="44" t="s">
        <v>172</v>
      </c>
      <c r="AA36" s="41" t="s">
        <v>174</v>
      </c>
      <c r="AB36" s="41" t="s">
        <v>171</v>
      </c>
      <c r="AC36" s="41"/>
      <c r="AD36" s="48"/>
      <c r="AE36" s="25">
        <f t="shared" si="6"/>
        <v>0</v>
      </c>
      <c r="AF36" s="26" t="s">
        <v>6</v>
      </c>
      <c r="AG36" s="27">
        <f t="shared" si="7"/>
        <v>3</v>
      </c>
      <c r="AJ36">
        <f>A40</f>
        <v>19</v>
      </c>
      <c r="AK36">
        <f>A38</f>
        <v>10</v>
      </c>
    </row>
    <row r="37" spans="1:37" x14ac:dyDescent="0.2">
      <c r="A37" s="239"/>
      <c r="B37" s="210"/>
      <c r="C37" s="37" t="str">
        <f>IF(A36&gt;0,IF(VLOOKUP(A36,seznam!$A$4:$C$131,2)&gt;0,VLOOKUP(A36,seznam!$A$4:$C$131,2),"------"),"------")</f>
        <v>Šlampová Lucie</v>
      </c>
      <c r="D37" s="200"/>
      <c r="E37" s="200"/>
      <c r="F37" s="192"/>
      <c r="G37" s="194"/>
      <c r="H37" s="195"/>
      <c r="I37" s="196"/>
      <c r="J37" s="197"/>
      <c r="K37" s="200"/>
      <c r="L37" s="192"/>
      <c r="M37" s="197"/>
      <c r="N37" s="200"/>
      <c r="O37" s="212"/>
      <c r="P37" s="216"/>
      <c r="Q37" s="214"/>
      <c r="R37" s="215"/>
      <c r="S37" s="201"/>
      <c r="T37" s="202"/>
      <c r="V37" s="7">
        <v>4</v>
      </c>
      <c r="W37" s="11" t="str">
        <f>C35</f>
        <v>Polanská Claudia</v>
      </c>
      <c r="X37" s="17" t="s">
        <v>7</v>
      </c>
      <c r="Y37" s="14" t="str">
        <f>C37</f>
        <v>Šlampová Lucie</v>
      </c>
      <c r="Z37" s="44" t="s">
        <v>22</v>
      </c>
      <c r="AA37" s="41" t="s">
        <v>24</v>
      </c>
      <c r="AB37" s="41" t="s">
        <v>166</v>
      </c>
      <c r="AC37" s="41"/>
      <c r="AD37" s="48"/>
      <c r="AE37" s="25">
        <f t="shared" si="6"/>
        <v>3</v>
      </c>
      <c r="AF37" s="26" t="s">
        <v>6</v>
      </c>
      <c r="AG37" s="27">
        <f t="shared" si="7"/>
        <v>0</v>
      </c>
      <c r="AJ37">
        <f>A34</f>
        <v>4</v>
      </c>
      <c r="AK37">
        <f>A36</f>
        <v>16</v>
      </c>
    </row>
    <row r="38" spans="1:37" x14ac:dyDescent="0.2">
      <c r="A38" s="239">
        <v>10</v>
      </c>
      <c r="B38" s="188">
        <v>3</v>
      </c>
      <c r="C38" s="40" t="str">
        <f>IF(A38&gt;0,IF(VLOOKUP(A38,seznam!$A$4:$C$131,3)&gt;0,VLOOKUP(A38,seznam!$A$4:$C$131,3),"------"),"------")</f>
        <v>SKST Hodonín</v>
      </c>
      <c r="D38" s="176">
        <f>L34</f>
        <v>0</v>
      </c>
      <c r="E38" s="176" t="str">
        <f>K34</f>
        <v>:</v>
      </c>
      <c r="F38" s="178">
        <f>J34</f>
        <v>3</v>
      </c>
      <c r="G38" s="190">
        <f>L36</f>
        <v>3</v>
      </c>
      <c r="H38" s="176" t="str">
        <f>K36</f>
        <v>:</v>
      </c>
      <c r="I38" s="178">
        <f>J36</f>
        <v>2</v>
      </c>
      <c r="J38" s="180"/>
      <c r="K38" s="181"/>
      <c r="L38" s="193"/>
      <c r="M38" s="190">
        <f>AG36</f>
        <v>3</v>
      </c>
      <c r="N38" s="176" t="str">
        <f>AF36</f>
        <v>:</v>
      </c>
      <c r="O38" s="211">
        <f>AE36</f>
        <v>0</v>
      </c>
      <c r="P38" s="186">
        <f>D38+G38+M38</f>
        <v>6</v>
      </c>
      <c r="Q38" s="176" t="s">
        <v>6</v>
      </c>
      <c r="R38" s="178">
        <f>F38+I38+O38</f>
        <v>5</v>
      </c>
      <c r="S38" s="198">
        <f>IF(D38&gt;F38,2,IF(AND(D38&lt;F38,E38=":"),1,0))+IF(G38&gt;I38,2,IF(AND(G38&lt;I38,H38=":"),1,0))+IF(M38&gt;O38,2,IF(AND(M38&lt;O38,N38=":"),1,0))</f>
        <v>5</v>
      </c>
      <c r="T38" s="174" t="s">
        <v>181</v>
      </c>
      <c r="V38" s="7">
        <v>5</v>
      </c>
      <c r="W38" s="11" t="str">
        <f>C37</f>
        <v>Šlampová Lucie</v>
      </c>
      <c r="X38" s="17" t="s">
        <v>7</v>
      </c>
      <c r="Y38" s="14" t="str">
        <f>C41</f>
        <v>Záviška Jan</v>
      </c>
      <c r="Z38" s="44" t="s">
        <v>14</v>
      </c>
      <c r="AA38" s="41" t="s">
        <v>24</v>
      </c>
      <c r="AB38" s="41" t="s">
        <v>168</v>
      </c>
      <c r="AC38" s="41"/>
      <c r="AD38" s="48"/>
      <c r="AE38" s="25">
        <f t="shared" si="6"/>
        <v>3</v>
      </c>
      <c r="AF38" s="26" t="s">
        <v>6</v>
      </c>
      <c r="AG38" s="27">
        <f t="shared" si="7"/>
        <v>0</v>
      </c>
      <c r="AJ38">
        <f>A36</f>
        <v>16</v>
      </c>
      <c r="AK38">
        <f>A40</f>
        <v>19</v>
      </c>
    </row>
    <row r="39" spans="1:37" ht="13.5" thickBot="1" x14ac:dyDescent="0.25">
      <c r="A39" s="239"/>
      <c r="B39" s="210"/>
      <c r="C39" s="37" t="str">
        <f>IF(A38&gt;0,IF(VLOOKUP(A38,seznam!$A$4:$C$131,2)&gt;0,VLOOKUP(A38,seznam!$A$4:$C$131,2),"------"),"------")</f>
        <v>Tufová Laura</v>
      </c>
      <c r="D39" s="200"/>
      <c r="E39" s="200"/>
      <c r="F39" s="192"/>
      <c r="G39" s="197"/>
      <c r="H39" s="200"/>
      <c r="I39" s="192"/>
      <c r="J39" s="194"/>
      <c r="K39" s="195"/>
      <c r="L39" s="196"/>
      <c r="M39" s="197"/>
      <c r="N39" s="200"/>
      <c r="O39" s="212"/>
      <c r="P39" s="213"/>
      <c r="Q39" s="200"/>
      <c r="R39" s="192"/>
      <c r="S39" s="201"/>
      <c r="T39" s="202"/>
      <c r="V39" s="8">
        <v>6</v>
      </c>
      <c r="W39" s="12" t="str">
        <f>C39</f>
        <v>Tufová Laura</v>
      </c>
      <c r="X39" s="19" t="s">
        <v>7</v>
      </c>
      <c r="Y39" s="15" t="str">
        <f>C35</f>
        <v>Polanská Claudia</v>
      </c>
      <c r="Z39" s="45" t="s">
        <v>171</v>
      </c>
      <c r="AA39" s="46" t="s">
        <v>171</v>
      </c>
      <c r="AB39" s="46" t="s">
        <v>169</v>
      </c>
      <c r="AC39" s="46"/>
      <c r="AD39" s="49"/>
      <c r="AE39" s="28">
        <f t="shared" si="6"/>
        <v>0</v>
      </c>
      <c r="AF39" s="29" t="s">
        <v>6</v>
      </c>
      <c r="AG39" s="30">
        <f t="shared" si="7"/>
        <v>3</v>
      </c>
      <c r="AJ39">
        <f>A38</f>
        <v>10</v>
      </c>
      <c r="AK39">
        <f>A34</f>
        <v>4</v>
      </c>
    </row>
    <row r="40" spans="1:37" x14ac:dyDescent="0.2">
      <c r="A40" s="239">
        <v>19</v>
      </c>
      <c r="B40" s="188">
        <v>4</v>
      </c>
      <c r="C40" s="40" t="str">
        <f>IF(A40&gt;0,IF(VLOOKUP(A40,seznam!$A$4:$C$131,3)&gt;0,VLOOKUP(A40,seznam!$A$4:$C$131,3),"------"),"------")</f>
        <v>KST Blansko</v>
      </c>
      <c r="D40" s="176">
        <f>O34</f>
        <v>1</v>
      </c>
      <c r="E40" s="176" t="str">
        <f>N34</f>
        <v>:</v>
      </c>
      <c r="F40" s="178">
        <f>M34</f>
        <v>3</v>
      </c>
      <c r="G40" s="190">
        <f>O36</f>
        <v>0</v>
      </c>
      <c r="H40" s="176" t="str">
        <f>N36</f>
        <v>:</v>
      </c>
      <c r="I40" s="178">
        <f>M36</f>
        <v>3</v>
      </c>
      <c r="J40" s="190">
        <f>O38</f>
        <v>0</v>
      </c>
      <c r="K40" s="176" t="str">
        <f>N38</f>
        <v>:</v>
      </c>
      <c r="L40" s="178">
        <f>M38</f>
        <v>3</v>
      </c>
      <c r="M40" s="180"/>
      <c r="N40" s="181"/>
      <c r="O40" s="182"/>
      <c r="P40" s="186">
        <f>D40+G40+J40</f>
        <v>1</v>
      </c>
      <c r="Q40" s="176" t="s">
        <v>6</v>
      </c>
      <c r="R40" s="178">
        <f>F40+I40+L40</f>
        <v>9</v>
      </c>
      <c r="S40" s="198">
        <f>IF(D40&gt;F40,2,IF(AND(D40&lt;F40,E40=":"),1,0))+IF(G40&gt;I40,2,IF(AND(G40&lt;I40,H40=":"),1,0))+IF(J40&gt;L40,2,IF(AND(J40&lt;L40,K40=":"),1,0))</f>
        <v>3</v>
      </c>
      <c r="T40" s="174" t="s">
        <v>183</v>
      </c>
    </row>
    <row r="41" spans="1:37" ht="13.5" thickBot="1" x14ac:dyDescent="0.25">
      <c r="A41" s="240"/>
      <c r="B41" s="189"/>
      <c r="C41" s="38" t="str">
        <f>IF(A40&gt;0,IF(VLOOKUP(A40,seznam!$A$4:$C$131,2)&gt;0,VLOOKUP(A40,seznam!$A$4:$C$131,2),"------"),"------")</f>
        <v>Záviška Jan</v>
      </c>
      <c r="D41" s="177"/>
      <c r="E41" s="177"/>
      <c r="F41" s="179"/>
      <c r="G41" s="191"/>
      <c r="H41" s="177"/>
      <c r="I41" s="179"/>
      <c r="J41" s="191"/>
      <c r="K41" s="177"/>
      <c r="L41" s="179"/>
      <c r="M41" s="183"/>
      <c r="N41" s="184"/>
      <c r="O41" s="185"/>
      <c r="P41" s="187"/>
      <c r="Q41" s="177"/>
      <c r="R41" s="179"/>
      <c r="S41" s="199"/>
      <c r="T41" s="175"/>
    </row>
    <row r="43" spans="1:37" ht="39.950000000000003" customHeight="1" x14ac:dyDescent="0.2">
      <c r="B43" s="232" t="str">
        <f>B1</f>
        <v>BTM U11 Lednice 13.4.2024</v>
      </c>
      <c r="C43" s="233"/>
      <c r="D43" s="233"/>
      <c r="E43" s="233"/>
      <c r="F43" s="233"/>
      <c r="G43" s="233"/>
      <c r="H43" s="233"/>
      <c r="I43" s="233"/>
      <c r="J43" s="233"/>
      <c r="K43" s="233"/>
      <c r="L43" s="233"/>
      <c r="M43" s="233"/>
      <c r="N43" s="233"/>
      <c r="O43" s="233"/>
      <c r="P43" s="233"/>
      <c r="Q43" s="233"/>
      <c r="R43" s="233"/>
      <c r="S43" s="233"/>
      <c r="T43" s="233"/>
      <c r="U43" s="233"/>
      <c r="V43" s="233"/>
      <c r="W43" s="233"/>
      <c r="X43" s="233"/>
      <c r="Y43" s="233"/>
      <c r="Z43" s="233"/>
      <c r="AA43" s="233"/>
      <c r="AB43" s="233"/>
      <c r="AC43" s="233"/>
      <c r="AD43" s="233"/>
      <c r="AE43" s="233"/>
      <c r="AF43" s="233"/>
      <c r="AG43" s="233"/>
    </row>
    <row r="44" spans="1:37" ht="13.5" thickBot="1" x14ac:dyDescent="0.25"/>
    <row r="45" spans="1:37" ht="13.5" thickBot="1" x14ac:dyDescent="0.25">
      <c r="A45" s="86" t="s">
        <v>2</v>
      </c>
      <c r="B45" s="217" t="s">
        <v>54</v>
      </c>
      <c r="C45" s="218"/>
      <c r="D45" s="203">
        <v>1</v>
      </c>
      <c r="E45" s="219"/>
      <c r="F45" s="220"/>
      <c r="G45" s="221">
        <v>2</v>
      </c>
      <c r="H45" s="219"/>
      <c r="I45" s="220"/>
      <c r="J45" s="221">
        <v>3</v>
      </c>
      <c r="K45" s="219"/>
      <c r="L45" s="220"/>
      <c r="M45" s="221">
        <v>4</v>
      </c>
      <c r="N45" s="219"/>
      <c r="O45" s="222"/>
      <c r="P45" s="203" t="s">
        <v>3</v>
      </c>
      <c r="Q45" s="204"/>
      <c r="R45" s="205"/>
      <c r="S45" s="5" t="s">
        <v>4</v>
      </c>
      <c r="T45" s="4" t="s">
        <v>5</v>
      </c>
    </row>
    <row r="46" spans="1:37" x14ac:dyDescent="0.2">
      <c r="A46" s="238">
        <v>5</v>
      </c>
      <c r="B46" s="223">
        <v>1</v>
      </c>
      <c r="C46" s="39" t="str">
        <f>IF(A46&gt;0,IF(VLOOKUP(A46,seznam!$A$4:$C$131,3)&gt;0,VLOOKUP(A46,seznam!$A$4:$C$131,3),"------"),"------")</f>
        <v>KST FOSFA LVA</v>
      </c>
      <c r="D46" s="224"/>
      <c r="E46" s="225"/>
      <c r="F46" s="226"/>
      <c r="G46" s="227">
        <f>AE49</f>
        <v>3</v>
      </c>
      <c r="H46" s="206" t="str">
        <f>AF49</f>
        <v>:</v>
      </c>
      <c r="I46" s="207">
        <f>AG49</f>
        <v>1</v>
      </c>
      <c r="J46" s="227">
        <f>AG51</f>
        <v>3</v>
      </c>
      <c r="K46" s="206" t="str">
        <f>AF51</f>
        <v>:</v>
      </c>
      <c r="L46" s="207">
        <f>AE51</f>
        <v>1</v>
      </c>
      <c r="M46" s="227">
        <f>AE46</f>
        <v>3</v>
      </c>
      <c r="N46" s="206" t="str">
        <f>AF46</f>
        <v>:</v>
      </c>
      <c r="O46" s="228">
        <f>AG46</f>
        <v>1</v>
      </c>
      <c r="P46" s="229">
        <f>G46+J46+M46</f>
        <v>9</v>
      </c>
      <c r="Q46" s="206" t="s">
        <v>6</v>
      </c>
      <c r="R46" s="207">
        <f>I46+L46+O46</f>
        <v>3</v>
      </c>
      <c r="S46" s="208">
        <f>IF(G46&gt;I46,2,IF(AND(G46&lt;I46,H46=":"),1,0))+IF(J46&gt;L46,2,IF(AND(J46&lt;L46,K46=":"),1,0))+IF(M46&gt;O46,2,IF(AND(M46&lt;O46,N46=":"),1,0))</f>
        <v>6</v>
      </c>
      <c r="T46" s="209" t="s">
        <v>180</v>
      </c>
      <c r="V46" s="6">
        <v>1</v>
      </c>
      <c r="W46" s="10" t="str">
        <f>C47</f>
        <v>Zechmeisterová Rebeka</v>
      </c>
      <c r="X46" s="16" t="s">
        <v>7</v>
      </c>
      <c r="Y46" s="13" t="str">
        <f>C53</f>
        <v>Kucharczyk Vojtěch</v>
      </c>
      <c r="Z46" s="42" t="s">
        <v>24</v>
      </c>
      <c r="AA46" s="43" t="s">
        <v>24</v>
      </c>
      <c r="AB46" s="43" t="s">
        <v>169</v>
      </c>
      <c r="AC46" s="43" t="s">
        <v>14</v>
      </c>
      <c r="AD46" s="47"/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6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1</v>
      </c>
      <c r="AJ46">
        <f>A46</f>
        <v>5</v>
      </c>
      <c r="AK46">
        <f>A52</f>
        <v>24</v>
      </c>
    </row>
    <row r="47" spans="1:37" x14ac:dyDescent="0.2">
      <c r="A47" s="239"/>
      <c r="B47" s="210"/>
      <c r="C47" s="85" t="str">
        <f>IF(A46&gt;0,IF(VLOOKUP(A46,seznam!$A$4:$C$131,2)&gt;0,VLOOKUP(A46,seznam!$A$4:$C$131,2),"------"),"------")</f>
        <v>Zechmeisterová Rebeka</v>
      </c>
      <c r="D47" s="195"/>
      <c r="E47" s="195"/>
      <c r="F47" s="196"/>
      <c r="G47" s="197"/>
      <c r="H47" s="200"/>
      <c r="I47" s="192"/>
      <c r="J47" s="197"/>
      <c r="K47" s="200"/>
      <c r="L47" s="192"/>
      <c r="M47" s="197"/>
      <c r="N47" s="200"/>
      <c r="O47" s="212"/>
      <c r="P47" s="213"/>
      <c r="Q47" s="200"/>
      <c r="R47" s="192"/>
      <c r="S47" s="201"/>
      <c r="T47" s="202"/>
      <c r="V47" s="7">
        <v>2</v>
      </c>
      <c r="W47" s="11" t="str">
        <f>C49</f>
        <v>Mikovičová Bára</v>
      </c>
      <c r="X47" s="17" t="s">
        <v>7</v>
      </c>
      <c r="Y47" s="14" t="str">
        <f>C51</f>
        <v>Kuklínek Tobias</v>
      </c>
      <c r="Z47" s="44" t="s">
        <v>171</v>
      </c>
      <c r="AA47" s="41" t="s">
        <v>160</v>
      </c>
      <c r="AB47" s="41" t="s">
        <v>162</v>
      </c>
      <c r="AC47" s="41" t="s">
        <v>174</v>
      </c>
      <c r="AD47" s="48"/>
      <c r="AE47" s="25">
        <f t="shared" si="8"/>
        <v>1</v>
      </c>
      <c r="AF47" s="26" t="s">
        <v>6</v>
      </c>
      <c r="AG47" s="27">
        <f t="shared" si="9"/>
        <v>3</v>
      </c>
      <c r="AJ47">
        <f>A48</f>
        <v>14</v>
      </c>
      <c r="AK47">
        <f>A50</f>
        <v>7</v>
      </c>
    </row>
    <row r="48" spans="1:37" x14ac:dyDescent="0.2">
      <c r="A48" s="239">
        <v>14</v>
      </c>
      <c r="B48" s="188">
        <v>2</v>
      </c>
      <c r="C48" s="40" t="str">
        <f>IF(A48&gt;0,IF(VLOOKUP(A48,seznam!$A$4:$C$131,3)&gt;0,VLOOKUP(A48,seznam!$A$4:$C$131,3),"------"),"------")</f>
        <v>SKST Hodonín</v>
      </c>
      <c r="D48" s="176">
        <f>I46</f>
        <v>1</v>
      </c>
      <c r="E48" s="176" t="str">
        <f>H46</f>
        <v>:</v>
      </c>
      <c r="F48" s="178">
        <f>G46</f>
        <v>3</v>
      </c>
      <c r="G48" s="180"/>
      <c r="H48" s="181"/>
      <c r="I48" s="193"/>
      <c r="J48" s="190">
        <f>AE47</f>
        <v>1</v>
      </c>
      <c r="K48" s="176" t="str">
        <f>AF47</f>
        <v>:</v>
      </c>
      <c r="L48" s="178">
        <f>AG47</f>
        <v>3</v>
      </c>
      <c r="M48" s="190">
        <f>AE50</f>
        <v>2</v>
      </c>
      <c r="N48" s="176" t="str">
        <f>AF50</f>
        <v>:</v>
      </c>
      <c r="O48" s="211">
        <f>AG50</f>
        <v>3</v>
      </c>
      <c r="P48" s="186">
        <f>D48+J48+M48</f>
        <v>4</v>
      </c>
      <c r="Q48" s="176" t="s">
        <v>6</v>
      </c>
      <c r="R48" s="178">
        <f>F48+L48+O48</f>
        <v>9</v>
      </c>
      <c r="S48" s="198">
        <f>IF(D48&gt;F48,2,IF(AND(D48&lt;F48,E48=":"),1,0))+IF(J48&gt;L48,2,IF(AND(J48&lt;L48,K48=":"),1,0))+IF(M48&gt;O48,2,IF(AND(M48&lt;O48,N48=":"),1,0))</f>
        <v>3</v>
      </c>
      <c r="T48" s="174" t="s">
        <v>183</v>
      </c>
      <c r="V48" s="7">
        <v>3</v>
      </c>
      <c r="W48" s="11" t="str">
        <f>C53</f>
        <v>Kucharczyk Vojtěch</v>
      </c>
      <c r="X48" s="18" t="s">
        <v>7</v>
      </c>
      <c r="Y48" s="14" t="str">
        <f>C51</f>
        <v>Kuklínek Tobias</v>
      </c>
      <c r="Z48" s="44" t="s">
        <v>173</v>
      </c>
      <c r="AA48" s="41" t="s">
        <v>174</v>
      </c>
      <c r="AB48" s="41" t="s">
        <v>169</v>
      </c>
      <c r="AC48" s="41"/>
      <c r="AD48" s="48"/>
      <c r="AE48" s="25">
        <f t="shared" si="8"/>
        <v>0</v>
      </c>
      <c r="AF48" s="26" t="s">
        <v>6</v>
      </c>
      <c r="AG48" s="27">
        <f t="shared" si="9"/>
        <v>3</v>
      </c>
      <c r="AJ48">
        <f>A52</f>
        <v>24</v>
      </c>
      <c r="AK48">
        <f>A50</f>
        <v>7</v>
      </c>
    </row>
    <row r="49" spans="1:37" x14ac:dyDescent="0.2">
      <c r="A49" s="239"/>
      <c r="B49" s="210"/>
      <c r="C49" s="37" t="str">
        <f>IF(A48&gt;0,IF(VLOOKUP(A48,seznam!$A$4:$C$131,2)&gt;0,VLOOKUP(A48,seznam!$A$4:$C$131,2),"------"),"------")</f>
        <v>Mikovičová Bára</v>
      </c>
      <c r="D49" s="200"/>
      <c r="E49" s="200"/>
      <c r="F49" s="192"/>
      <c r="G49" s="194"/>
      <c r="H49" s="195"/>
      <c r="I49" s="196"/>
      <c r="J49" s="197"/>
      <c r="K49" s="200"/>
      <c r="L49" s="192"/>
      <c r="M49" s="197"/>
      <c r="N49" s="200"/>
      <c r="O49" s="212"/>
      <c r="P49" s="216"/>
      <c r="Q49" s="214"/>
      <c r="R49" s="215"/>
      <c r="S49" s="201"/>
      <c r="T49" s="202"/>
      <c r="V49" s="7">
        <v>4</v>
      </c>
      <c r="W49" s="11" t="str">
        <f>C47</f>
        <v>Zechmeisterová Rebeka</v>
      </c>
      <c r="X49" s="17" t="s">
        <v>7</v>
      </c>
      <c r="Y49" s="14" t="str">
        <f>C49</f>
        <v>Mikovičová Bára</v>
      </c>
      <c r="Z49" s="44" t="s">
        <v>23</v>
      </c>
      <c r="AA49" s="41" t="s">
        <v>171</v>
      </c>
      <c r="AB49" s="41" t="s">
        <v>23</v>
      </c>
      <c r="AC49" s="41" t="s">
        <v>22</v>
      </c>
      <c r="AD49" s="48"/>
      <c r="AE49" s="25">
        <f t="shared" si="8"/>
        <v>3</v>
      </c>
      <c r="AF49" s="26" t="s">
        <v>6</v>
      </c>
      <c r="AG49" s="27">
        <f t="shared" si="9"/>
        <v>1</v>
      </c>
      <c r="AJ49">
        <f>A46</f>
        <v>5</v>
      </c>
      <c r="AK49">
        <f>A48</f>
        <v>14</v>
      </c>
    </row>
    <row r="50" spans="1:37" x14ac:dyDescent="0.2">
      <c r="A50" s="239">
        <v>7</v>
      </c>
      <c r="B50" s="188">
        <v>3</v>
      </c>
      <c r="C50" s="40" t="str">
        <f>IF(A50&gt;0,IF(VLOOKUP(A50,seznam!$A$4:$C$131,3)&gt;0,VLOOKUP(A50,seznam!$A$4:$C$131,3),"------"),"------")</f>
        <v>Prace</v>
      </c>
      <c r="D50" s="176">
        <f>L46</f>
        <v>1</v>
      </c>
      <c r="E50" s="176" t="str">
        <f>K46</f>
        <v>:</v>
      </c>
      <c r="F50" s="178">
        <f>J46</f>
        <v>3</v>
      </c>
      <c r="G50" s="190">
        <f>L48</f>
        <v>3</v>
      </c>
      <c r="H50" s="176" t="str">
        <f>K48</f>
        <v>:</v>
      </c>
      <c r="I50" s="178">
        <f>J48</f>
        <v>1</v>
      </c>
      <c r="J50" s="180"/>
      <c r="K50" s="181"/>
      <c r="L50" s="193"/>
      <c r="M50" s="190">
        <f>AG48</f>
        <v>3</v>
      </c>
      <c r="N50" s="176" t="str">
        <f>AF48</f>
        <v>:</v>
      </c>
      <c r="O50" s="211">
        <f>AE48</f>
        <v>0</v>
      </c>
      <c r="P50" s="186">
        <f>D50+G50+M50</f>
        <v>7</v>
      </c>
      <c r="Q50" s="176" t="s">
        <v>6</v>
      </c>
      <c r="R50" s="178">
        <f>F50+I50+O50</f>
        <v>4</v>
      </c>
      <c r="S50" s="198">
        <f>IF(D50&gt;F50,2,IF(AND(D50&lt;F50,E50=":"),1,0))+IF(G50&gt;I50,2,IF(AND(G50&lt;I50,H50=":"),1,0))+IF(M50&gt;O50,2,IF(AND(M50&lt;O50,N50=":"),1,0))</f>
        <v>5</v>
      </c>
      <c r="T50" s="174" t="s">
        <v>181</v>
      </c>
      <c r="V50" s="7">
        <v>5</v>
      </c>
      <c r="W50" s="11" t="str">
        <f>C49</f>
        <v>Mikovičová Bára</v>
      </c>
      <c r="X50" s="17" t="s">
        <v>7</v>
      </c>
      <c r="Y50" s="14" t="str">
        <f>C53</f>
        <v>Kucharczyk Vojtěch</v>
      </c>
      <c r="Z50" s="44" t="s">
        <v>185</v>
      </c>
      <c r="AA50" s="41" t="s">
        <v>171</v>
      </c>
      <c r="AB50" s="41" t="s">
        <v>172</v>
      </c>
      <c r="AC50" s="41" t="s">
        <v>24</v>
      </c>
      <c r="AD50" s="48" t="s">
        <v>163</v>
      </c>
      <c r="AE50" s="25">
        <f t="shared" si="8"/>
        <v>2</v>
      </c>
      <c r="AF50" s="26" t="s">
        <v>6</v>
      </c>
      <c r="AG50" s="27">
        <f t="shared" si="9"/>
        <v>3</v>
      </c>
      <c r="AJ50">
        <f>A48</f>
        <v>14</v>
      </c>
      <c r="AK50">
        <f>A52</f>
        <v>24</v>
      </c>
    </row>
    <row r="51" spans="1:37" ht="13.5" thickBot="1" x14ac:dyDescent="0.25">
      <c r="A51" s="239"/>
      <c r="B51" s="210"/>
      <c r="C51" s="37" t="str">
        <f>IF(A50&gt;0,IF(VLOOKUP(A50,seznam!$A$4:$C$131,2)&gt;0,VLOOKUP(A50,seznam!$A$4:$C$131,2),"------"),"------")</f>
        <v>Kuklínek Tobias</v>
      </c>
      <c r="D51" s="200"/>
      <c r="E51" s="200"/>
      <c r="F51" s="192"/>
      <c r="G51" s="197"/>
      <c r="H51" s="200"/>
      <c r="I51" s="192"/>
      <c r="J51" s="194"/>
      <c r="K51" s="195"/>
      <c r="L51" s="196"/>
      <c r="M51" s="197"/>
      <c r="N51" s="200"/>
      <c r="O51" s="212"/>
      <c r="P51" s="213"/>
      <c r="Q51" s="200"/>
      <c r="R51" s="192"/>
      <c r="S51" s="201"/>
      <c r="T51" s="202"/>
      <c r="V51" s="8">
        <v>6</v>
      </c>
      <c r="W51" s="12" t="str">
        <f>C51</f>
        <v>Kuklínek Tobias</v>
      </c>
      <c r="X51" s="19" t="s">
        <v>7</v>
      </c>
      <c r="Y51" s="15" t="str">
        <f>C47</f>
        <v>Zechmeisterová Rebeka</v>
      </c>
      <c r="Z51" s="45" t="s">
        <v>162</v>
      </c>
      <c r="AA51" s="46" t="s">
        <v>171</v>
      </c>
      <c r="AB51" s="46" t="s">
        <v>167</v>
      </c>
      <c r="AC51" s="46" t="s">
        <v>164</v>
      </c>
      <c r="AD51" s="49"/>
      <c r="AE51" s="28">
        <f t="shared" si="8"/>
        <v>1</v>
      </c>
      <c r="AF51" s="29" t="s">
        <v>6</v>
      </c>
      <c r="AG51" s="30">
        <f t="shared" si="9"/>
        <v>3</v>
      </c>
      <c r="AJ51">
        <f>A50</f>
        <v>7</v>
      </c>
      <c r="AK51">
        <f>A46</f>
        <v>5</v>
      </c>
    </row>
    <row r="52" spans="1:37" x14ac:dyDescent="0.2">
      <c r="A52" s="239">
        <v>24</v>
      </c>
      <c r="B52" s="188">
        <v>4</v>
      </c>
      <c r="C52" s="40" t="str">
        <f>IF(A52&gt;0,IF(VLOOKUP(A52,seznam!$A$4:$C$131,3)&gt;0,VLOOKUP(A52,seznam!$A$4:$C$131,3),"------"),"------")</f>
        <v>Orel Šlapanice</v>
      </c>
      <c r="D52" s="176">
        <f>O46</f>
        <v>1</v>
      </c>
      <c r="E52" s="176" t="str">
        <f>N46</f>
        <v>:</v>
      </c>
      <c r="F52" s="178">
        <f>M46</f>
        <v>3</v>
      </c>
      <c r="G52" s="190">
        <f>O48</f>
        <v>3</v>
      </c>
      <c r="H52" s="176" t="str">
        <f>N48</f>
        <v>:</v>
      </c>
      <c r="I52" s="178">
        <f>M48</f>
        <v>2</v>
      </c>
      <c r="J52" s="190">
        <f>O50</f>
        <v>0</v>
      </c>
      <c r="K52" s="176" t="str">
        <f>N50</f>
        <v>:</v>
      </c>
      <c r="L52" s="178">
        <f>M50</f>
        <v>3</v>
      </c>
      <c r="M52" s="180"/>
      <c r="N52" s="181"/>
      <c r="O52" s="182"/>
      <c r="P52" s="186">
        <f>D52+G52+J52</f>
        <v>4</v>
      </c>
      <c r="Q52" s="176" t="s">
        <v>6</v>
      </c>
      <c r="R52" s="178">
        <f>F52+I52+L52</f>
        <v>8</v>
      </c>
      <c r="S52" s="198">
        <f>IF(D52&gt;F52,2,IF(AND(D52&lt;F52,E52=":"),1,0))+IF(G52&gt;I52,2,IF(AND(G52&lt;I52,H52=":"),1,0))+IF(J52&gt;L52,2,IF(AND(J52&lt;L52,K52=":"),1,0))</f>
        <v>4</v>
      </c>
      <c r="T52" s="174" t="s">
        <v>182</v>
      </c>
    </row>
    <row r="53" spans="1:37" ht="13.5" thickBot="1" x14ac:dyDescent="0.25">
      <c r="A53" s="240"/>
      <c r="B53" s="189"/>
      <c r="C53" s="38" t="str">
        <f>IF(A52&gt;0,IF(VLOOKUP(A52,seznam!$A$4:$C$131,2)&gt;0,VLOOKUP(A52,seznam!$A$4:$C$131,2),"------"),"------")</f>
        <v>Kucharczyk Vojtěch</v>
      </c>
      <c r="D53" s="177"/>
      <c r="E53" s="177"/>
      <c r="F53" s="179"/>
      <c r="G53" s="191"/>
      <c r="H53" s="177"/>
      <c r="I53" s="179"/>
      <c r="J53" s="191"/>
      <c r="K53" s="177"/>
      <c r="L53" s="179"/>
      <c r="M53" s="183"/>
      <c r="N53" s="184"/>
      <c r="O53" s="185"/>
      <c r="P53" s="187"/>
      <c r="Q53" s="177"/>
      <c r="R53" s="179"/>
      <c r="S53" s="199"/>
      <c r="T53" s="175"/>
    </row>
    <row r="54" spans="1:37" ht="13.5" thickBot="1" x14ac:dyDescent="0.25"/>
    <row r="55" spans="1:37" ht="13.5" thickBot="1" x14ac:dyDescent="0.25">
      <c r="A55" s="86" t="s">
        <v>2</v>
      </c>
      <c r="B55" s="217" t="s">
        <v>55</v>
      </c>
      <c r="C55" s="218"/>
      <c r="D55" s="203">
        <v>1</v>
      </c>
      <c r="E55" s="219"/>
      <c r="F55" s="220"/>
      <c r="G55" s="221">
        <v>2</v>
      </c>
      <c r="H55" s="219"/>
      <c r="I55" s="220"/>
      <c r="J55" s="221">
        <v>3</v>
      </c>
      <c r="K55" s="219"/>
      <c r="L55" s="220"/>
      <c r="M55" s="221">
        <v>4</v>
      </c>
      <c r="N55" s="219"/>
      <c r="O55" s="222"/>
      <c r="P55" s="203" t="s">
        <v>3</v>
      </c>
      <c r="Q55" s="204"/>
      <c r="R55" s="205"/>
      <c r="S55" s="5" t="s">
        <v>4</v>
      </c>
      <c r="T55" s="4" t="s">
        <v>5</v>
      </c>
    </row>
    <row r="56" spans="1:37" x14ac:dyDescent="0.2">
      <c r="A56" s="238">
        <v>6</v>
      </c>
      <c r="B56" s="223">
        <v>1</v>
      </c>
      <c r="C56" s="39" t="str">
        <f>IF(A56&gt;0,IF(VLOOKUP(A56,seznam!$A$4:$C$131,3)&gt;0,VLOOKUP(A56,seznam!$A$4:$C$131,3),"------"),"------")</f>
        <v>Agrotec Hustopeče</v>
      </c>
      <c r="D56" s="224"/>
      <c r="E56" s="225"/>
      <c r="F56" s="226"/>
      <c r="G56" s="227">
        <f>AE59</f>
        <v>3</v>
      </c>
      <c r="H56" s="206" t="str">
        <f>AF59</f>
        <v>:</v>
      </c>
      <c r="I56" s="207">
        <f>AG59</f>
        <v>0</v>
      </c>
      <c r="J56" s="227">
        <f>AG61</f>
        <v>0</v>
      </c>
      <c r="K56" s="206" t="str">
        <f>AF61</f>
        <v>:</v>
      </c>
      <c r="L56" s="207">
        <f>AE61</f>
        <v>3</v>
      </c>
      <c r="M56" s="227">
        <f>AE56</f>
        <v>3</v>
      </c>
      <c r="N56" s="206" t="str">
        <f>AF56</f>
        <v>:</v>
      </c>
      <c r="O56" s="228">
        <f>AG56</f>
        <v>0</v>
      </c>
      <c r="P56" s="229">
        <f>G56+J56+M56</f>
        <v>6</v>
      </c>
      <c r="Q56" s="206" t="s">
        <v>6</v>
      </c>
      <c r="R56" s="207">
        <f>I56+L56+O56</f>
        <v>3</v>
      </c>
      <c r="S56" s="208">
        <f>IF(G56&gt;I56,2,IF(AND(G56&lt;I56,H56=":"),1,0))+IF(J56&gt;L56,2,IF(AND(J56&lt;L56,K56=":"),1,0))+IF(M56&gt;O56,2,IF(AND(M56&lt;O56,N56=":"),1,0))</f>
        <v>5</v>
      </c>
      <c r="T56" s="209" t="s">
        <v>181</v>
      </c>
      <c r="V56" s="6">
        <v>1</v>
      </c>
      <c r="W56" s="10" t="str">
        <f>C57</f>
        <v>Topinka Vojtěch</v>
      </c>
      <c r="X56" s="16" t="s">
        <v>7</v>
      </c>
      <c r="Y56" s="13" t="str">
        <f>C63</f>
        <v>Pilitowská Ela</v>
      </c>
      <c r="Z56" s="42" t="s">
        <v>23</v>
      </c>
      <c r="AA56" s="43" t="s">
        <v>22</v>
      </c>
      <c r="AB56" s="43" t="s">
        <v>22</v>
      </c>
      <c r="AC56" s="43"/>
      <c r="AD56" s="47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6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0</v>
      </c>
      <c r="AJ56">
        <f>A56</f>
        <v>6</v>
      </c>
      <c r="AK56">
        <f>A62</f>
        <v>21</v>
      </c>
    </row>
    <row r="57" spans="1:37" x14ac:dyDescent="0.2">
      <c r="A57" s="239"/>
      <c r="B57" s="210"/>
      <c r="C57" s="85" t="str">
        <f>IF(A56&gt;0,IF(VLOOKUP(A56,seznam!$A$4:$C$131,2)&gt;0,VLOOKUP(A56,seznam!$A$4:$C$131,2),"------"),"------")</f>
        <v>Topinka Vojtěch</v>
      </c>
      <c r="D57" s="195"/>
      <c r="E57" s="195"/>
      <c r="F57" s="196"/>
      <c r="G57" s="197"/>
      <c r="H57" s="200"/>
      <c r="I57" s="192"/>
      <c r="J57" s="197"/>
      <c r="K57" s="200"/>
      <c r="L57" s="192"/>
      <c r="M57" s="197"/>
      <c r="N57" s="200"/>
      <c r="O57" s="212"/>
      <c r="P57" s="213"/>
      <c r="Q57" s="200"/>
      <c r="R57" s="192"/>
      <c r="S57" s="201"/>
      <c r="T57" s="202"/>
      <c r="V57" s="7">
        <v>2</v>
      </c>
      <c r="W57" s="11" t="str">
        <f>C59</f>
        <v>Hladký Boleslav</v>
      </c>
      <c r="X57" s="17" t="s">
        <v>7</v>
      </c>
      <c r="Y57" s="14" t="str">
        <f>C61</f>
        <v>Kmenta Josef</v>
      </c>
      <c r="Z57" s="44" t="s">
        <v>162</v>
      </c>
      <c r="AA57" s="41" t="s">
        <v>174</v>
      </c>
      <c r="AB57" s="41" t="s">
        <v>171</v>
      </c>
      <c r="AC57" s="41" t="s">
        <v>173</v>
      </c>
      <c r="AD57" s="48"/>
      <c r="AE57" s="25">
        <f t="shared" si="10"/>
        <v>1</v>
      </c>
      <c r="AF57" s="26" t="s">
        <v>6</v>
      </c>
      <c r="AG57" s="27">
        <f t="shared" si="11"/>
        <v>3</v>
      </c>
      <c r="AJ57">
        <f>A58</f>
        <v>17</v>
      </c>
      <c r="AK57">
        <f>A60</f>
        <v>9</v>
      </c>
    </row>
    <row r="58" spans="1:37" x14ac:dyDescent="0.2">
      <c r="A58" s="239">
        <v>17</v>
      </c>
      <c r="B58" s="188">
        <v>2</v>
      </c>
      <c r="C58" s="40" t="str">
        <f>IF(A58&gt;0,IF(VLOOKUP(A58,seznam!$A$4:$C$131,3)&gt;0,VLOOKUP(A58,seznam!$A$4:$C$131,3),"------"),"------")</f>
        <v>KST FOSFA LVA</v>
      </c>
      <c r="D58" s="176">
        <f>I56</f>
        <v>0</v>
      </c>
      <c r="E58" s="176" t="str">
        <f>H56</f>
        <v>:</v>
      </c>
      <c r="F58" s="178">
        <f>G56</f>
        <v>3</v>
      </c>
      <c r="G58" s="180"/>
      <c r="H58" s="181"/>
      <c r="I58" s="193"/>
      <c r="J58" s="190">
        <f>AE57</f>
        <v>1</v>
      </c>
      <c r="K58" s="176" t="str">
        <f>AF57</f>
        <v>:</v>
      </c>
      <c r="L58" s="178">
        <f>AG57</f>
        <v>3</v>
      </c>
      <c r="M58" s="190">
        <f>AE60</f>
        <v>3</v>
      </c>
      <c r="N58" s="176" t="str">
        <f>AF60</f>
        <v>:</v>
      </c>
      <c r="O58" s="211">
        <f>AG60</f>
        <v>0</v>
      </c>
      <c r="P58" s="186">
        <f>D58+J58+M58</f>
        <v>4</v>
      </c>
      <c r="Q58" s="176" t="s">
        <v>6</v>
      </c>
      <c r="R58" s="178">
        <f>F58+L58+O58</f>
        <v>6</v>
      </c>
      <c r="S58" s="198">
        <f>IF(D58&gt;F58,2,IF(AND(D58&lt;F58,E58=":"),1,0))+IF(J58&gt;L58,2,IF(AND(J58&lt;L58,K58=":"),1,0))+IF(M58&gt;O58,2,IF(AND(M58&lt;O58,N58=":"),1,0))</f>
        <v>4</v>
      </c>
      <c r="T58" s="174" t="s">
        <v>182</v>
      </c>
      <c r="V58" s="7">
        <v>3</v>
      </c>
      <c r="W58" s="11" t="str">
        <f>C63</f>
        <v>Pilitowská Ela</v>
      </c>
      <c r="X58" s="18" t="s">
        <v>7</v>
      </c>
      <c r="Y58" s="14" t="str">
        <f>C61</f>
        <v>Kmenta Josef</v>
      </c>
      <c r="Z58" s="44" t="s">
        <v>161</v>
      </c>
      <c r="AA58" s="41" t="s">
        <v>171</v>
      </c>
      <c r="AB58" s="41" t="s">
        <v>175</v>
      </c>
      <c r="AC58" s="41"/>
      <c r="AD58" s="48"/>
      <c r="AE58" s="25">
        <f t="shared" si="10"/>
        <v>0</v>
      </c>
      <c r="AF58" s="26" t="s">
        <v>6</v>
      </c>
      <c r="AG58" s="27">
        <f t="shared" si="11"/>
        <v>3</v>
      </c>
      <c r="AJ58">
        <f>A62</f>
        <v>21</v>
      </c>
      <c r="AK58">
        <f>A60</f>
        <v>9</v>
      </c>
    </row>
    <row r="59" spans="1:37" x14ac:dyDescent="0.2">
      <c r="A59" s="239"/>
      <c r="B59" s="210"/>
      <c r="C59" s="37" t="str">
        <f>IF(A58&gt;0,IF(VLOOKUP(A58,seznam!$A$4:$C$131,2)&gt;0,VLOOKUP(A58,seznam!$A$4:$C$131,2),"------"),"------")</f>
        <v>Hladký Boleslav</v>
      </c>
      <c r="D59" s="200"/>
      <c r="E59" s="200"/>
      <c r="F59" s="192"/>
      <c r="G59" s="194"/>
      <c r="H59" s="195"/>
      <c r="I59" s="196"/>
      <c r="J59" s="197"/>
      <c r="K59" s="200"/>
      <c r="L59" s="192"/>
      <c r="M59" s="197"/>
      <c r="N59" s="200"/>
      <c r="O59" s="212"/>
      <c r="P59" s="216"/>
      <c r="Q59" s="214"/>
      <c r="R59" s="215"/>
      <c r="S59" s="201"/>
      <c r="T59" s="202"/>
      <c r="V59" s="7">
        <v>4</v>
      </c>
      <c r="W59" s="11" t="str">
        <f>C57</f>
        <v>Topinka Vojtěch</v>
      </c>
      <c r="X59" s="17" t="s">
        <v>7</v>
      </c>
      <c r="Y59" s="14" t="str">
        <f>C59</f>
        <v>Hladký Boleslav</v>
      </c>
      <c r="Z59" s="44" t="s">
        <v>21</v>
      </c>
      <c r="AA59" s="41" t="s">
        <v>162</v>
      </c>
      <c r="AB59" s="41" t="s">
        <v>170</v>
      </c>
      <c r="AC59" s="41"/>
      <c r="AD59" s="48"/>
      <c r="AE59" s="25">
        <f t="shared" si="10"/>
        <v>3</v>
      </c>
      <c r="AF59" s="26" t="s">
        <v>6</v>
      </c>
      <c r="AG59" s="27">
        <f t="shared" si="11"/>
        <v>0</v>
      </c>
      <c r="AJ59">
        <f>A56</f>
        <v>6</v>
      </c>
      <c r="AK59">
        <f>A58</f>
        <v>17</v>
      </c>
    </row>
    <row r="60" spans="1:37" x14ac:dyDescent="0.2">
      <c r="A60" s="239">
        <v>9</v>
      </c>
      <c r="B60" s="188">
        <v>3</v>
      </c>
      <c r="C60" s="40" t="str">
        <f>IF(A60&gt;0,IF(VLOOKUP(A60,seznam!$A$4:$C$131,3)&gt;0,VLOOKUP(A60,seznam!$A$4:$C$131,3),"------"),"------")</f>
        <v>SKST Hodonín</v>
      </c>
      <c r="D60" s="176">
        <f>L56</f>
        <v>3</v>
      </c>
      <c r="E60" s="176" t="str">
        <f>K56</f>
        <v>:</v>
      </c>
      <c r="F60" s="178">
        <f>J56</f>
        <v>0</v>
      </c>
      <c r="G60" s="190">
        <f>L58</f>
        <v>3</v>
      </c>
      <c r="H60" s="176" t="str">
        <f>K58</f>
        <v>:</v>
      </c>
      <c r="I60" s="178">
        <f>J58</f>
        <v>1</v>
      </c>
      <c r="J60" s="180"/>
      <c r="K60" s="181"/>
      <c r="L60" s="193"/>
      <c r="M60" s="190">
        <f>AG58</f>
        <v>3</v>
      </c>
      <c r="N60" s="176" t="str">
        <f>AF58</f>
        <v>:</v>
      </c>
      <c r="O60" s="211">
        <f>AE58</f>
        <v>0</v>
      </c>
      <c r="P60" s="186">
        <f>D60+G60+M60</f>
        <v>9</v>
      </c>
      <c r="Q60" s="176" t="s">
        <v>6</v>
      </c>
      <c r="R60" s="178">
        <f>F60+I60+O60</f>
        <v>1</v>
      </c>
      <c r="S60" s="198">
        <f>IF(D60&gt;F60,2,IF(AND(D60&lt;F60,E60=":"),1,0))+IF(G60&gt;I60,2,IF(AND(G60&lt;I60,H60=":"),1,0))+IF(M60&gt;O60,2,IF(AND(M60&lt;O60,N60=":"),1,0))</f>
        <v>6</v>
      </c>
      <c r="T60" s="174" t="s">
        <v>180</v>
      </c>
      <c r="V60" s="7">
        <v>5</v>
      </c>
      <c r="W60" s="11" t="str">
        <f>C59</f>
        <v>Hladký Boleslav</v>
      </c>
      <c r="X60" s="17" t="s">
        <v>7</v>
      </c>
      <c r="Y60" s="14" t="str">
        <f>C63</f>
        <v>Pilitowská Ela</v>
      </c>
      <c r="Z60" s="44" t="s">
        <v>21</v>
      </c>
      <c r="AA60" s="41" t="s">
        <v>24</v>
      </c>
      <c r="AB60" s="41" t="s">
        <v>14</v>
      </c>
      <c r="AC60" s="41"/>
      <c r="AD60" s="48"/>
      <c r="AE60" s="25">
        <f t="shared" si="10"/>
        <v>3</v>
      </c>
      <c r="AF60" s="26" t="s">
        <v>6</v>
      </c>
      <c r="AG60" s="27">
        <f t="shared" si="11"/>
        <v>0</v>
      </c>
      <c r="AJ60">
        <f>A58</f>
        <v>17</v>
      </c>
      <c r="AK60">
        <f>A62</f>
        <v>21</v>
      </c>
    </row>
    <row r="61" spans="1:37" ht="13.5" thickBot="1" x14ac:dyDescent="0.25">
      <c r="A61" s="239"/>
      <c r="B61" s="210"/>
      <c r="C61" s="37" t="str">
        <f>IF(A60&gt;0,IF(VLOOKUP(A60,seznam!$A$4:$C$131,2)&gt;0,VLOOKUP(A60,seznam!$A$4:$C$131,2),"------"),"------")</f>
        <v>Kmenta Josef</v>
      </c>
      <c r="D61" s="200"/>
      <c r="E61" s="200"/>
      <c r="F61" s="192"/>
      <c r="G61" s="197"/>
      <c r="H61" s="200"/>
      <c r="I61" s="192"/>
      <c r="J61" s="194"/>
      <c r="K61" s="195"/>
      <c r="L61" s="196"/>
      <c r="M61" s="197"/>
      <c r="N61" s="200"/>
      <c r="O61" s="212"/>
      <c r="P61" s="213"/>
      <c r="Q61" s="200"/>
      <c r="R61" s="192"/>
      <c r="S61" s="201"/>
      <c r="T61" s="202"/>
      <c r="V61" s="8">
        <v>6</v>
      </c>
      <c r="W61" s="12" t="str">
        <f>C61</f>
        <v>Kmenta Josef</v>
      </c>
      <c r="X61" s="19" t="s">
        <v>7</v>
      </c>
      <c r="Y61" s="15" t="str">
        <f>C57</f>
        <v>Topinka Vojtěch</v>
      </c>
      <c r="Z61" s="45" t="s">
        <v>166</v>
      </c>
      <c r="AA61" s="46" t="s">
        <v>24</v>
      </c>
      <c r="AB61" s="46" t="s">
        <v>166</v>
      </c>
      <c r="AC61" s="46"/>
      <c r="AD61" s="49"/>
      <c r="AE61" s="28">
        <f t="shared" si="10"/>
        <v>3</v>
      </c>
      <c r="AF61" s="29" t="s">
        <v>6</v>
      </c>
      <c r="AG61" s="30">
        <f t="shared" si="11"/>
        <v>0</v>
      </c>
      <c r="AJ61">
        <f>A60</f>
        <v>9</v>
      </c>
      <c r="AK61">
        <f>A56</f>
        <v>6</v>
      </c>
    </row>
    <row r="62" spans="1:37" x14ac:dyDescent="0.2">
      <c r="A62" s="239">
        <v>21</v>
      </c>
      <c r="B62" s="188">
        <v>4</v>
      </c>
      <c r="C62" s="40" t="str">
        <f>IF(A62&gt;0,IF(VLOOKUP(A62,seznam!$A$4:$C$131,3)&gt;0,VLOOKUP(A62,seznam!$A$4:$C$131,3),"------"),"------")</f>
        <v>KST Blansko</v>
      </c>
      <c r="D62" s="176">
        <f>O56</f>
        <v>0</v>
      </c>
      <c r="E62" s="176" t="str">
        <f>N56</f>
        <v>:</v>
      </c>
      <c r="F62" s="178">
        <f>M56</f>
        <v>3</v>
      </c>
      <c r="G62" s="190">
        <f>O58</f>
        <v>0</v>
      </c>
      <c r="H62" s="176" t="str">
        <f>N58</f>
        <v>:</v>
      </c>
      <c r="I62" s="178">
        <f>M58</f>
        <v>3</v>
      </c>
      <c r="J62" s="190">
        <f>O60</f>
        <v>0</v>
      </c>
      <c r="K62" s="176" t="str">
        <f>N60</f>
        <v>:</v>
      </c>
      <c r="L62" s="178">
        <f>M60</f>
        <v>3</v>
      </c>
      <c r="M62" s="180"/>
      <c r="N62" s="181"/>
      <c r="O62" s="182"/>
      <c r="P62" s="186">
        <f>D62+G62+J62</f>
        <v>0</v>
      </c>
      <c r="Q62" s="176" t="s">
        <v>6</v>
      </c>
      <c r="R62" s="178">
        <f>F62+I62+L62</f>
        <v>9</v>
      </c>
      <c r="S62" s="198">
        <f>IF(D62&gt;F62,2,IF(AND(D62&lt;F62,E62=":"),1,0))+IF(G62&gt;I62,2,IF(AND(G62&lt;I62,H62=":"),1,0))+IF(J62&gt;L62,2,IF(AND(J62&lt;L62,K62=":"),1,0))</f>
        <v>3</v>
      </c>
      <c r="T62" s="174" t="s">
        <v>183</v>
      </c>
    </row>
    <row r="63" spans="1:37" ht="13.5" thickBot="1" x14ac:dyDescent="0.25">
      <c r="A63" s="240"/>
      <c r="B63" s="189"/>
      <c r="C63" s="38" t="str">
        <f>IF(A62&gt;0,IF(VLOOKUP(A62,seznam!$A$4:$C$131,2)&gt;0,VLOOKUP(A62,seznam!$A$4:$C$131,2),"------"),"------")</f>
        <v>Pilitowská Ela</v>
      </c>
      <c r="D63" s="177"/>
      <c r="E63" s="177"/>
      <c r="F63" s="179"/>
      <c r="G63" s="191"/>
      <c r="H63" s="177"/>
      <c r="I63" s="179"/>
      <c r="J63" s="191"/>
      <c r="K63" s="177"/>
      <c r="L63" s="179"/>
      <c r="M63" s="183"/>
      <c r="N63" s="184"/>
      <c r="O63" s="185"/>
      <c r="P63" s="187"/>
      <c r="Q63" s="177"/>
      <c r="R63" s="179"/>
      <c r="S63" s="199"/>
      <c r="T63" s="175"/>
    </row>
    <row r="64" spans="1:37" ht="13.5" thickBot="1" x14ac:dyDescent="0.25"/>
    <row r="65" spans="1:37" ht="13.5" thickBot="1" x14ac:dyDescent="0.25">
      <c r="A65" s="86" t="s">
        <v>2</v>
      </c>
      <c r="B65" s="217" t="s">
        <v>56</v>
      </c>
      <c r="C65" s="218"/>
      <c r="D65" s="203">
        <v>1</v>
      </c>
      <c r="E65" s="219"/>
      <c r="F65" s="220"/>
      <c r="G65" s="221">
        <v>2</v>
      </c>
      <c r="H65" s="219"/>
      <c r="I65" s="220"/>
      <c r="J65" s="221">
        <v>3</v>
      </c>
      <c r="K65" s="219"/>
      <c r="L65" s="220"/>
      <c r="M65" s="221">
        <v>4</v>
      </c>
      <c r="N65" s="219"/>
      <c r="O65" s="222"/>
      <c r="P65" s="203" t="s">
        <v>3</v>
      </c>
      <c r="Q65" s="204"/>
      <c r="R65" s="205"/>
      <c r="S65" s="5" t="s">
        <v>4</v>
      </c>
      <c r="T65" s="4" t="s">
        <v>5</v>
      </c>
    </row>
    <row r="66" spans="1:37" x14ac:dyDescent="0.2">
      <c r="A66" s="238">
        <v>25</v>
      </c>
      <c r="B66" s="223">
        <v>1</v>
      </c>
      <c r="C66" s="39" t="str">
        <f>IF(A66&gt;0,IF(VLOOKUP(A66,seznam!$A$4:$C$131,3)&gt;0,VLOOKUP(A66,seznam!$A$4:$C$131,3),"------"),"------")</f>
        <v>MSK Břeclav</v>
      </c>
      <c r="D66" s="224"/>
      <c r="E66" s="225"/>
      <c r="F66" s="226"/>
      <c r="G66" s="227">
        <f>AE69</f>
        <v>3</v>
      </c>
      <c r="H66" s="206" t="str">
        <f>AF69</f>
        <v>:</v>
      </c>
      <c r="I66" s="207">
        <f>AG69</f>
        <v>0</v>
      </c>
      <c r="J66" s="227">
        <f>AG71</f>
        <v>3</v>
      </c>
      <c r="K66" s="206" t="str">
        <f>AF71</f>
        <v>:</v>
      </c>
      <c r="L66" s="207">
        <f>AE71</f>
        <v>1</v>
      </c>
      <c r="M66" s="227">
        <f>AE66</f>
        <v>0</v>
      </c>
      <c r="N66" s="206" t="str">
        <f>AF66</f>
        <v>:</v>
      </c>
      <c r="O66" s="228">
        <f>AG66</f>
        <v>0</v>
      </c>
      <c r="P66" s="229">
        <f>G66+J66+M66</f>
        <v>6</v>
      </c>
      <c r="Q66" s="206" t="s">
        <v>6</v>
      </c>
      <c r="R66" s="207">
        <f>I66+L66+O66</f>
        <v>1</v>
      </c>
      <c r="S66" s="208">
        <f>IF(G66&gt;I66,2,IF(AND(G66&lt;I66,H66=":"),1,0))+IF(J66&gt;L66,2,IF(AND(J66&lt;L66,K66=":"),1,0))+IF(M66&gt;O66,2,IF(AND(M66&lt;O66,N66=":"),1,0))</f>
        <v>4</v>
      </c>
      <c r="T66" s="209" t="s">
        <v>180</v>
      </c>
      <c r="V66" s="6">
        <v>1</v>
      </c>
      <c r="W66" s="10" t="str">
        <f>C67</f>
        <v>Kapitán Martin</v>
      </c>
      <c r="X66" s="16" t="s">
        <v>7</v>
      </c>
      <c r="Y66" s="13" t="str">
        <f>C73</f>
        <v>------</v>
      </c>
      <c r="Z66" s="42"/>
      <c r="AA66" s="43"/>
      <c r="AB66" s="43"/>
      <c r="AC66" s="43"/>
      <c r="AD66" s="47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0</v>
      </c>
      <c r="AF66" s="23" t="s">
        <v>6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>
        <f>A66</f>
        <v>25</v>
      </c>
      <c r="AK66">
        <f>A72</f>
        <v>0</v>
      </c>
    </row>
    <row r="67" spans="1:37" x14ac:dyDescent="0.2">
      <c r="A67" s="239"/>
      <c r="B67" s="210"/>
      <c r="C67" s="85" t="str">
        <f>IF(A66&gt;0,IF(VLOOKUP(A66,seznam!$A$4:$C$131,2)&gt;0,VLOOKUP(A66,seznam!$A$4:$C$131,2),"------"),"------")</f>
        <v>Kapitán Martin</v>
      </c>
      <c r="D67" s="195"/>
      <c r="E67" s="195"/>
      <c r="F67" s="196"/>
      <c r="G67" s="197"/>
      <c r="H67" s="200"/>
      <c r="I67" s="192"/>
      <c r="J67" s="197"/>
      <c r="K67" s="200"/>
      <c r="L67" s="192"/>
      <c r="M67" s="197"/>
      <c r="N67" s="200"/>
      <c r="O67" s="212"/>
      <c r="P67" s="213"/>
      <c r="Q67" s="200"/>
      <c r="R67" s="192"/>
      <c r="S67" s="201"/>
      <c r="T67" s="202"/>
      <c r="V67" s="7">
        <v>2</v>
      </c>
      <c r="W67" s="11" t="str">
        <f>C69</f>
        <v>Vranka Zachariáš</v>
      </c>
      <c r="X67" s="17" t="s">
        <v>7</v>
      </c>
      <c r="Y67" s="14" t="str">
        <f>C71</f>
        <v>Svobodová Terezie</v>
      </c>
      <c r="Z67" s="44" t="s">
        <v>163</v>
      </c>
      <c r="AA67" s="41" t="s">
        <v>163</v>
      </c>
      <c r="AB67" s="41" t="s">
        <v>164</v>
      </c>
      <c r="AC67" s="41"/>
      <c r="AD67" s="48"/>
      <c r="AE67" s="25">
        <f t="shared" si="12"/>
        <v>0</v>
      </c>
      <c r="AF67" s="26" t="s">
        <v>6</v>
      </c>
      <c r="AG67" s="27">
        <f t="shared" si="13"/>
        <v>3</v>
      </c>
      <c r="AJ67">
        <f>A68</f>
        <v>45</v>
      </c>
      <c r="AK67">
        <f>A70</f>
        <v>37</v>
      </c>
    </row>
    <row r="68" spans="1:37" x14ac:dyDescent="0.2">
      <c r="A68" s="239">
        <v>45</v>
      </c>
      <c r="B68" s="188">
        <v>2</v>
      </c>
      <c r="C68" s="40" t="str">
        <f>IF(A68&gt;0,IF(VLOOKUP(A68,seznam!$A$4:$C$131,3)&gt;0,VLOOKUP(A68,seznam!$A$4:$C$131,3),"------"),"------")</f>
        <v>KST FOSFA LVA</v>
      </c>
      <c r="D68" s="176">
        <f>I66</f>
        <v>0</v>
      </c>
      <c r="E68" s="176" t="str">
        <f>H66</f>
        <v>:</v>
      </c>
      <c r="F68" s="178">
        <f>G66</f>
        <v>3</v>
      </c>
      <c r="G68" s="180"/>
      <c r="H68" s="181"/>
      <c r="I68" s="193"/>
      <c r="J68" s="190">
        <f>AE67</f>
        <v>0</v>
      </c>
      <c r="K68" s="176" t="str">
        <f>AF67</f>
        <v>:</v>
      </c>
      <c r="L68" s="178">
        <f>AG67</f>
        <v>3</v>
      </c>
      <c r="M68" s="190">
        <f>AE70</f>
        <v>0</v>
      </c>
      <c r="N68" s="176" t="str">
        <f>AF70</f>
        <v>:</v>
      </c>
      <c r="O68" s="211">
        <f>AG70</f>
        <v>0</v>
      </c>
      <c r="P68" s="186">
        <f>D68+J68+M68</f>
        <v>0</v>
      </c>
      <c r="Q68" s="176" t="s">
        <v>6</v>
      </c>
      <c r="R68" s="178">
        <f>F68+L68+O68</f>
        <v>6</v>
      </c>
      <c r="S68" s="198">
        <f>IF(D68&gt;F68,2,IF(AND(D68&lt;F68,E68=":"),1,0))+IF(J68&gt;L68,2,IF(AND(J68&lt;L68,K68=":"),1,0))+IF(M68&gt;O68,2,IF(AND(M68&lt;O68,N68=":"),1,0))</f>
        <v>2</v>
      </c>
      <c r="T68" s="174" t="s">
        <v>182</v>
      </c>
      <c r="V68" s="7">
        <v>3</v>
      </c>
      <c r="W68" s="11" t="str">
        <f>C73</f>
        <v>------</v>
      </c>
      <c r="X68" s="18" t="s">
        <v>7</v>
      </c>
      <c r="Y68" s="14" t="str">
        <f>C71</f>
        <v>Svobodová Terezie</v>
      </c>
      <c r="Z68" s="44"/>
      <c r="AA68" s="41"/>
      <c r="AB68" s="41"/>
      <c r="AC68" s="41"/>
      <c r="AD68" s="48"/>
      <c r="AE68" s="25">
        <f t="shared" si="12"/>
        <v>0</v>
      </c>
      <c r="AF68" s="26" t="s">
        <v>6</v>
      </c>
      <c r="AG68" s="27">
        <f t="shared" si="13"/>
        <v>0</v>
      </c>
      <c r="AJ68">
        <f>A72</f>
        <v>0</v>
      </c>
      <c r="AK68">
        <f>A70</f>
        <v>37</v>
      </c>
    </row>
    <row r="69" spans="1:37" x14ac:dyDescent="0.2">
      <c r="A69" s="239"/>
      <c r="B69" s="210"/>
      <c r="C69" s="37" t="str">
        <f>IF(A68&gt;0,IF(VLOOKUP(A68,seznam!$A$4:$C$131,2)&gt;0,VLOOKUP(A68,seznam!$A$4:$C$131,2),"------"),"------")</f>
        <v>Vranka Zachariáš</v>
      </c>
      <c r="D69" s="200"/>
      <c r="E69" s="200"/>
      <c r="F69" s="192"/>
      <c r="G69" s="194"/>
      <c r="H69" s="195"/>
      <c r="I69" s="196"/>
      <c r="J69" s="197"/>
      <c r="K69" s="200"/>
      <c r="L69" s="192"/>
      <c r="M69" s="197"/>
      <c r="N69" s="200"/>
      <c r="O69" s="212"/>
      <c r="P69" s="216"/>
      <c r="Q69" s="214"/>
      <c r="R69" s="215"/>
      <c r="S69" s="201"/>
      <c r="T69" s="202"/>
      <c r="V69" s="7">
        <v>4</v>
      </c>
      <c r="W69" s="11" t="str">
        <f>C67</f>
        <v>Kapitán Martin</v>
      </c>
      <c r="X69" s="17" t="s">
        <v>7</v>
      </c>
      <c r="Y69" s="14" t="str">
        <f>C69</f>
        <v>Vranka Zachariáš</v>
      </c>
      <c r="Z69" s="44" t="s">
        <v>22</v>
      </c>
      <c r="AA69" s="41" t="s">
        <v>21</v>
      </c>
      <c r="AB69" s="41" t="s">
        <v>13</v>
      </c>
      <c r="AC69" s="41"/>
      <c r="AD69" s="48"/>
      <c r="AE69" s="25">
        <f t="shared" si="12"/>
        <v>3</v>
      </c>
      <c r="AF69" s="26" t="s">
        <v>6</v>
      </c>
      <c r="AG69" s="27">
        <f t="shared" si="13"/>
        <v>0</v>
      </c>
      <c r="AJ69">
        <f>A66</f>
        <v>25</v>
      </c>
      <c r="AK69">
        <f>A68</f>
        <v>45</v>
      </c>
    </row>
    <row r="70" spans="1:37" x14ac:dyDescent="0.2">
      <c r="A70" s="239">
        <v>37</v>
      </c>
      <c r="B70" s="188">
        <v>3</v>
      </c>
      <c r="C70" s="40" t="str">
        <f>IF(A70&gt;0,IF(VLOOKUP(A70,seznam!$A$4:$C$131,3)&gt;0,VLOOKUP(A70,seznam!$A$4:$C$131,3),"------"),"------")</f>
        <v>TJ Sokol Vlkoš</v>
      </c>
      <c r="D70" s="176">
        <f>L66</f>
        <v>1</v>
      </c>
      <c r="E70" s="176" t="str">
        <f>K66</f>
        <v>:</v>
      </c>
      <c r="F70" s="178">
        <f>J66</f>
        <v>3</v>
      </c>
      <c r="G70" s="190">
        <f>L68</f>
        <v>3</v>
      </c>
      <c r="H70" s="176" t="str">
        <f>K68</f>
        <v>:</v>
      </c>
      <c r="I70" s="178">
        <f>J68</f>
        <v>0</v>
      </c>
      <c r="J70" s="180"/>
      <c r="K70" s="181"/>
      <c r="L70" s="193"/>
      <c r="M70" s="190">
        <f>AG68</f>
        <v>0</v>
      </c>
      <c r="N70" s="176" t="str">
        <f>AF68</f>
        <v>:</v>
      </c>
      <c r="O70" s="211">
        <f>AE68</f>
        <v>0</v>
      </c>
      <c r="P70" s="186">
        <f>D70+G70+M70</f>
        <v>4</v>
      </c>
      <c r="Q70" s="176" t="s">
        <v>6</v>
      </c>
      <c r="R70" s="178">
        <f>F70+I70+O70</f>
        <v>3</v>
      </c>
      <c r="S70" s="198">
        <f>IF(D70&gt;F70,2,IF(AND(D70&lt;F70,E70=":"),1,0))+IF(G70&gt;I70,2,IF(AND(G70&lt;I70,H70=":"),1,0))+IF(M70&gt;O70,2,IF(AND(M70&lt;O70,N70=":"),1,0))</f>
        <v>3</v>
      </c>
      <c r="T70" s="174" t="s">
        <v>181</v>
      </c>
      <c r="V70" s="7">
        <v>5</v>
      </c>
      <c r="W70" s="11" t="str">
        <f>C69</f>
        <v>Vranka Zachariáš</v>
      </c>
      <c r="X70" s="17" t="s">
        <v>7</v>
      </c>
      <c r="Y70" s="14" t="str">
        <f>C73</f>
        <v>------</v>
      </c>
      <c r="Z70" s="44"/>
      <c r="AA70" s="41"/>
      <c r="AB70" s="41"/>
      <c r="AC70" s="41"/>
      <c r="AD70" s="48"/>
      <c r="AE70" s="25">
        <f t="shared" si="12"/>
        <v>0</v>
      </c>
      <c r="AF70" s="26" t="s">
        <v>6</v>
      </c>
      <c r="AG70" s="27">
        <f t="shared" si="13"/>
        <v>0</v>
      </c>
      <c r="AJ70">
        <f>A68</f>
        <v>45</v>
      </c>
      <c r="AK70">
        <f>A72</f>
        <v>0</v>
      </c>
    </row>
    <row r="71" spans="1:37" ht="13.5" thickBot="1" x14ac:dyDescent="0.25">
      <c r="A71" s="239"/>
      <c r="B71" s="210"/>
      <c r="C71" s="37" t="str">
        <f>IF(A70&gt;0,IF(VLOOKUP(A70,seznam!$A$4:$C$131,2)&gt;0,VLOOKUP(A70,seznam!$A$4:$C$131,2),"------"),"------")</f>
        <v>Svobodová Terezie</v>
      </c>
      <c r="D71" s="200"/>
      <c r="E71" s="200"/>
      <c r="F71" s="192"/>
      <c r="G71" s="197"/>
      <c r="H71" s="200"/>
      <c r="I71" s="192"/>
      <c r="J71" s="194"/>
      <c r="K71" s="195"/>
      <c r="L71" s="196"/>
      <c r="M71" s="197"/>
      <c r="N71" s="200"/>
      <c r="O71" s="212"/>
      <c r="P71" s="213"/>
      <c r="Q71" s="200"/>
      <c r="R71" s="192"/>
      <c r="S71" s="201"/>
      <c r="T71" s="202"/>
      <c r="V71" s="8">
        <v>6</v>
      </c>
      <c r="W71" s="12" t="str">
        <f>C71</f>
        <v>Svobodová Terezie</v>
      </c>
      <c r="X71" s="19" t="s">
        <v>7</v>
      </c>
      <c r="Y71" s="15" t="str">
        <f>C67</f>
        <v>Kapitán Martin</v>
      </c>
      <c r="Z71" s="45" t="s">
        <v>172</v>
      </c>
      <c r="AA71" s="46" t="s">
        <v>170</v>
      </c>
      <c r="AB71" s="46" t="s">
        <v>174</v>
      </c>
      <c r="AC71" s="46" t="s">
        <v>173</v>
      </c>
      <c r="AD71" s="49"/>
      <c r="AE71" s="28">
        <f t="shared" si="12"/>
        <v>1</v>
      </c>
      <c r="AF71" s="29" t="s">
        <v>6</v>
      </c>
      <c r="AG71" s="30">
        <f t="shared" si="13"/>
        <v>3</v>
      </c>
      <c r="AJ71">
        <f>A70</f>
        <v>37</v>
      </c>
      <c r="AK71">
        <f>A66</f>
        <v>25</v>
      </c>
    </row>
    <row r="72" spans="1:37" x14ac:dyDescent="0.2">
      <c r="A72" s="239"/>
      <c r="B72" s="188">
        <v>4</v>
      </c>
      <c r="C72" s="40" t="str">
        <f>IF(A72&gt;0,IF(VLOOKUP(A72,seznam!$A$4:$C$131,3)&gt;0,VLOOKUP(A72,seznam!$A$4:$C$131,3),"------"),"------")</f>
        <v>------</v>
      </c>
      <c r="D72" s="176">
        <f>O66</f>
        <v>0</v>
      </c>
      <c r="E72" s="176" t="str">
        <f>N66</f>
        <v>:</v>
      </c>
      <c r="F72" s="178">
        <f>M66</f>
        <v>0</v>
      </c>
      <c r="G72" s="190">
        <f>O68</f>
        <v>0</v>
      </c>
      <c r="H72" s="176" t="str">
        <f>N68</f>
        <v>:</v>
      </c>
      <c r="I72" s="178">
        <f>M68</f>
        <v>0</v>
      </c>
      <c r="J72" s="190">
        <f>O70</f>
        <v>0</v>
      </c>
      <c r="K72" s="176" t="str">
        <f>N70</f>
        <v>:</v>
      </c>
      <c r="L72" s="178">
        <f>M70</f>
        <v>0</v>
      </c>
      <c r="M72" s="180"/>
      <c r="N72" s="181"/>
      <c r="O72" s="182"/>
      <c r="P72" s="186">
        <f>D72+G72+J72</f>
        <v>0</v>
      </c>
      <c r="Q72" s="176" t="s">
        <v>6</v>
      </c>
      <c r="R72" s="178">
        <f>F72+I72+L72</f>
        <v>0</v>
      </c>
      <c r="S72" s="198">
        <f>IF(D72&gt;F72,2,IF(AND(D72&lt;F72,E72=":"),1,0))+IF(G72&gt;I72,2,IF(AND(G72&lt;I72,H72=":"),1,0))+IF(J72&gt;L72,2,IF(AND(J72&lt;L72,K72=":"),1,0))</f>
        <v>0</v>
      </c>
      <c r="T72" s="174"/>
    </row>
    <row r="73" spans="1:37" ht="13.5" thickBot="1" x14ac:dyDescent="0.25">
      <c r="A73" s="240"/>
      <c r="B73" s="189"/>
      <c r="C73" s="38" t="str">
        <f>IF(A72&gt;0,IF(VLOOKUP(A72,seznam!$A$4:$C$131,2)&gt;0,VLOOKUP(A72,seznam!$A$4:$C$131,2),"------"),"------")</f>
        <v>------</v>
      </c>
      <c r="D73" s="177"/>
      <c r="E73" s="177"/>
      <c r="F73" s="179"/>
      <c r="G73" s="191"/>
      <c r="H73" s="177"/>
      <c r="I73" s="179"/>
      <c r="J73" s="191"/>
      <c r="K73" s="177"/>
      <c r="L73" s="179"/>
      <c r="M73" s="183"/>
      <c r="N73" s="184"/>
      <c r="O73" s="185"/>
      <c r="P73" s="187"/>
      <c r="Q73" s="177"/>
      <c r="R73" s="179"/>
      <c r="S73" s="199"/>
      <c r="T73" s="175"/>
    </row>
    <row r="74" spans="1:37" ht="13.5" thickBot="1" x14ac:dyDescent="0.25"/>
    <row r="75" spans="1:37" ht="13.5" thickBot="1" x14ac:dyDescent="0.25">
      <c r="A75" s="86" t="s">
        <v>2</v>
      </c>
      <c r="B75" s="217" t="s">
        <v>57</v>
      </c>
      <c r="C75" s="218"/>
      <c r="D75" s="203">
        <v>1</v>
      </c>
      <c r="E75" s="219"/>
      <c r="F75" s="220"/>
      <c r="G75" s="221">
        <v>2</v>
      </c>
      <c r="H75" s="219"/>
      <c r="I75" s="220"/>
      <c r="J75" s="221">
        <v>3</v>
      </c>
      <c r="K75" s="219"/>
      <c r="L75" s="220"/>
      <c r="M75" s="221">
        <v>4</v>
      </c>
      <c r="N75" s="219"/>
      <c r="O75" s="222"/>
      <c r="P75" s="203" t="s">
        <v>3</v>
      </c>
      <c r="Q75" s="204"/>
      <c r="R75" s="205"/>
      <c r="S75" s="5" t="s">
        <v>4</v>
      </c>
      <c r="T75" s="4" t="s">
        <v>5</v>
      </c>
    </row>
    <row r="76" spans="1:37" x14ac:dyDescent="0.2">
      <c r="A76" s="238">
        <v>26</v>
      </c>
      <c r="B76" s="223">
        <v>1</v>
      </c>
      <c r="C76" s="39" t="str">
        <f>IF(A76&gt;0,IF(VLOOKUP(A76,seznam!$A$4:$C$131,3)&gt;0,VLOOKUP(A76,seznam!$A$4:$C$131,3),"------"),"------")</f>
        <v>MSK Břeclav</v>
      </c>
      <c r="D76" s="224"/>
      <c r="E76" s="225"/>
      <c r="F76" s="226"/>
      <c r="G76" s="227">
        <f>AE79</f>
        <v>3</v>
      </c>
      <c r="H76" s="206" t="str">
        <f>AF79</f>
        <v>:</v>
      </c>
      <c r="I76" s="207">
        <f>AG79</f>
        <v>0</v>
      </c>
      <c r="J76" s="227">
        <f>AG81</f>
        <v>3</v>
      </c>
      <c r="K76" s="206" t="str">
        <f>AF81</f>
        <v>:</v>
      </c>
      <c r="L76" s="207">
        <f>AE81</f>
        <v>0</v>
      </c>
      <c r="M76" s="227">
        <f>AE76</f>
        <v>0</v>
      </c>
      <c r="N76" s="206" t="str">
        <f>AF76</f>
        <v>:</v>
      </c>
      <c r="O76" s="228">
        <f>AG76</f>
        <v>0</v>
      </c>
      <c r="P76" s="229">
        <f>G76+J76+M76</f>
        <v>6</v>
      </c>
      <c r="Q76" s="206" t="s">
        <v>6</v>
      </c>
      <c r="R76" s="207">
        <f>I76+L76+O76</f>
        <v>0</v>
      </c>
      <c r="S76" s="208">
        <f>IF(G76&gt;I76,2,IF(AND(G76&lt;I76,H76=":"),1,0))+IF(J76&gt;L76,2,IF(AND(J76&lt;L76,K76=":"),1,0))+IF(M76&gt;O76,2,IF(AND(M76&lt;O76,N76=":"),1,0))</f>
        <v>4</v>
      </c>
      <c r="T76" s="209" t="s">
        <v>180</v>
      </c>
      <c r="V76" s="6">
        <v>1</v>
      </c>
      <c r="W76" s="10" t="str">
        <f>C77</f>
        <v>Luhan Adam</v>
      </c>
      <c r="X76" s="16" t="s">
        <v>7</v>
      </c>
      <c r="Y76" s="13" t="str">
        <f>C83</f>
        <v>------</v>
      </c>
      <c r="Z76" s="42"/>
      <c r="AA76" s="43"/>
      <c r="AB76" s="43"/>
      <c r="AC76" s="43"/>
      <c r="AD76" s="47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0</v>
      </c>
      <c r="AF76" s="23" t="s">
        <v>6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>
        <f>A76</f>
        <v>26</v>
      </c>
      <c r="AK76">
        <f>A82</f>
        <v>0</v>
      </c>
    </row>
    <row r="77" spans="1:37" x14ac:dyDescent="0.2">
      <c r="A77" s="239"/>
      <c r="B77" s="210"/>
      <c r="C77" s="85" t="str">
        <f>IF(A76&gt;0,IF(VLOOKUP(A76,seznam!$A$4:$C$131,2)&gt;0,VLOOKUP(A76,seznam!$A$4:$C$131,2),"------"),"------")</f>
        <v>Luhan Adam</v>
      </c>
      <c r="D77" s="195"/>
      <c r="E77" s="195"/>
      <c r="F77" s="196"/>
      <c r="G77" s="197"/>
      <c r="H77" s="200"/>
      <c r="I77" s="192"/>
      <c r="J77" s="197"/>
      <c r="K77" s="200"/>
      <c r="L77" s="192"/>
      <c r="M77" s="197"/>
      <c r="N77" s="200"/>
      <c r="O77" s="212"/>
      <c r="P77" s="213"/>
      <c r="Q77" s="200"/>
      <c r="R77" s="192"/>
      <c r="S77" s="201"/>
      <c r="T77" s="202"/>
      <c r="V77" s="7">
        <v>2</v>
      </c>
      <c r="W77" s="11" t="str">
        <f>C79</f>
        <v>Mikulčíková Michaela</v>
      </c>
      <c r="X77" s="17" t="s">
        <v>7</v>
      </c>
      <c r="Y77" s="14" t="str">
        <f>C81</f>
        <v>Stavinohová Tereza</v>
      </c>
      <c r="Z77" s="44" t="s">
        <v>24</v>
      </c>
      <c r="AA77" s="41" t="s">
        <v>13</v>
      </c>
      <c r="AB77" s="41" t="s">
        <v>169</v>
      </c>
      <c r="AC77" s="41" t="s">
        <v>170</v>
      </c>
      <c r="AD77" s="48"/>
      <c r="AE77" s="25">
        <f t="shared" si="14"/>
        <v>3</v>
      </c>
      <c r="AF77" s="26" t="s">
        <v>6</v>
      </c>
      <c r="AG77" s="27">
        <f t="shared" si="15"/>
        <v>1</v>
      </c>
      <c r="AJ77">
        <f>A78</f>
        <v>48</v>
      </c>
      <c r="AK77">
        <f>A80</f>
        <v>43</v>
      </c>
    </row>
    <row r="78" spans="1:37" x14ac:dyDescent="0.2">
      <c r="A78" s="239">
        <v>48</v>
      </c>
      <c r="B78" s="188">
        <v>2</v>
      </c>
      <c r="C78" s="40" t="str">
        <f>IF(A78&gt;0,IF(VLOOKUP(A78,seznam!$A$4:$C$131,3)&gt;0,VLOOKUP(A78,seznam!$A$4:$C$131,3),"------"),"------")</f>
        <v>Sokol Vracov</v>
      </c>
      <c r="D78" s="176">
        <f>I76</f>
        <v>0</v>
      </c>
      <c r="E78" s="176" t="str">
        <f>H76</f>
        <v>:</v>
      </c>
      <c r="F78" s="178">
        <f>G76</f>
        <v>3</v>
      </c>
      <c r="G78" s="180"/>
      <c r="H78" s="181"/>
      <c r="I78" s="193"/>
      <c r="J78" s="190">
        <f>AE77</f>
        <v>3</v>
      </c>
      <c r="K78" s="176" t="str">
        <f>AF77</f>
        <v>:</v>
      </c>
      <c r="L78" s="178">
        <f>AG77</f>
        <v>1</v>
      </c>
      <c r="M78" s="190">
        <f>AE80</f>
        <v>0</v>
      </c>
      <c r="N78" s="176" t="str">
        <f>AF80</f>
        <v>:</v>
      </c>
      <c r="O78" s="211">
        <f>AG80</f>
        <v>0</v>
      </c>
      <c r="P78" s="186">
        <f>D78+J78+M78</f>
        <v>3</v>
      </c>
      <c r="Q78" s="176" t="s">
        <v>6</v>
      </c>
      <c r="R78" s="178">
        <f>F78+L78+O78</f>
        <v>4</v>
      </c>
      <c r="S78" s="198">
        <f>IF(D78&gt;F78,2,IF(AND(D78&lt;F78,E78=":"),1,0))+IF(J78&gt;L78,2,IF(AND(J78&lt;L78,K78=":"),1,0))+IF(M78&gt;O78,2,IF(AND(M78&lt;O78,N78=":"),1,0))</f>
        <v>3</v>
      </c>
      <c r="T78" s="174" t="s">
        <v>181</v>
      </c>
      <c r="V78" s="7">
        <v>3</v>
      </c>
      <c r="W78" s="11" t="str">
        <f>C83</f>
        <v>------</v>
      </c>
      <c r="X78" s="18" t="s">
        <v>7</v>
      </c>
      <c r="Y78" s="14" t="str">
        <f>C81</f>
        <v>Stavinohová Tereza</v>
      </c>
      <c r="Z78" s="44"/>
      <c r="AA78" s="41"/>
      <c r="AB78" s="41"/>
      <c r="AC78" s="41"/>
      <c r="AD78" s="48"/>
      <c r="AE78" s="25">
        <f t="shared" si="14"/>
        <v>0</v>
      </c>
      <c r="AF78" s="26" t="s">
        <v>6</v>
      </c>
      <c r="AG78" s="27">
        <f t="shared" si="15"/>
        <v>0</v>
      </c>
      <c r="AJ78">
        <f>A82</f>
        <v>0</v>
      </c>
      <c r="AK78">
        <f>A80</f>
        <v>43</v>
      </c>
    </row>
    <row r="79" spans="1:37" x14ac:dyDescent="0.2">
      <c r="A79" s="239"/>
      <c r="B79" s="210"/>
      <c r="C79" s="37" t="str">
        <f>IF(A78&gt;0,IF(VLOOKUP(A78,seznam!$A$4:$C$131,2)&gt;0,VLOOKUP(A78,seznam!$A$4:$C$131,2),"------"),"------")</f>
        <v>Mikulčíková Michaela</v>
      </c>
      <c r="D79" s="200"/>
      <c r="E79" s="200"/>
      <c r="F79" s="192"/>
      <c r="G79" s="194"/>
      <c r="H79" s="195"/>
      <c r="I79" s="196"/>
      <c r="J79" s="197"/>
      <c r="K79" s="200"/>
      <c r="L79" s="192"/>
      <c r="M79" s="197"/>
      <c r="N79" s="200"/>
      <c r="O79" s="212"/>
      <c r="P79" s="216"/>
      <c r="Q79" s="214"/>
      <c r="R79" s="215"/>
      <c r="S79" s="201"/>
      <c r="T79" s="202"/>
      <c r="V79" s="7">
        <v>4</v>
      </c>
      <c r="W79" s="11" t="str">
        <f>C77</f>
        <v>Luhan Adam</v>
      </c>
      <c r="X79" s="17" t="s">
        <v>7</v>
      </c>
      <c r="Y79" s="14" t="str">
        <f>C79</f>
        <v>Mikulčíková Michaela</v>
      </c>
      <c r="Z79" s="44" t="s">
        <v>14</v>
      </c>
      <c r="AA79" s="41" t="s">
        <v>14</v>
      </c>
      <c r="AB79" s="41" t="s">
        <v>166</v>
      </c>
      <c r="AC79" s="41"/>
      <c r="AD79" s="48"/>
      <c r="AE79" s="25">
        <f t="shared" si="14"/>
        <v>3</v>
      </c>
      <c r="AF79" s="26" t="s">
        <v>6</v>
      </c>
      <c r="AG79" s="27">
        <f t="shared" si="15"/>
        <v>0</v>
      </c>
      <c r="AJ79">
        <f>A76</f>
        <v>26</v>
      </c>
      <c r="AK79">
        <f>A78</f>
        <v>48</v>
      </c>
    </row>
    <row r="80" spans="1:37" x14ac:dyDescent="0.2">
      <c r="A80" s="239">
        <v>43</v>
      </c>
      <c r="B80" s="188">
        <v>3</v>
      </c>
      <c r="C80" s="40" t="str">
        <f>IF(A80&gt;0,IF(VLOOKUP(A80,seznam!$A$4:$C$131,3)&gt;0,VLOOKUP(A80,seznam!$A$4:$C$131,3),"------"),"------")</f>
        <v>KST FOSFA LVA</v>
      </c>
      <c r="D80" s="176">
        <f>L76</f>
        <v>0</v>
      </c>
      <c r="E80" s="176" t="str">
        <f>K76</f>
        <v>:</v>
      </c>
      <c r="F80" s="178">
        <f>J76</f>
        <v>3</v>
      </c>
      <c r="G80" s="190">
        <f>L78</f>
        <v>1</v>
      </c>
      <c r="H80" s="176" t="str">
        <f>K78</f>
        <v>:</v>
      </c>
      <c r="I80" s="178">
        <f>J78</f>
        <v>3</v>
      </c>
      <c r="J80" s="180"/>
      <c r="K80" s="181"/>
      <c r="L80" s="193"/>
      <c r="M80" s="190">
        <f>AG78</f>
        <v>0</v>
      </c>
      <c r="N80" s="176" t="str">
        <f>AF78</f>
        <v>:</v>
      </c>
      <c r="O80" s="211">
        <f>AE78</f>
        <v>0</v>
      </c>
      <c r="P80" s="186">
        <f>D80+G80+M80</f>
        <v>1</v>
      </c>
      <c r="Q80" s="176" t="s">
        <v>6</v>
      </c>
      <c r="R80" s="178">
        <f>F80+I80+O80</f>
        <v>6</v>
      </c>
      <c r="S80" s="198">
        <f>IF(D80&gt;F80,2,IF(AND(D80&lt;F80,E80=":"),1,0))+IF(G80&gt;I80,2,IF(AND(G80&lt;I80,H80=":"),1,0))+IF(M80&gt;O80,2,IF(AND(M80&lt;O80,N80=":"),1,0))</f>
        <v>2</v>
      </c>
      <c r="T80" s="174" t="s">
        <v>182</v>
      </c>
      <c r="V80" s="7">
        <v>5</v>
      </c>
      <c r="W80" s="11" t="str">
        <f>C79</f>
        <v>Mikulčíková Michaela</v>
      </c>
      <c r="X80" s="17" t="s">
        <v>7</v>
      </c>
      <c r="Y80" s="14" t="str">
        <f>C83</f>
        <v>------</v>
      </c>
      <c r="Z80" s="44"/>
      <c r="AA80" s="41"/>
      <c r="AB80" s="41"/>
      <c r="AC80" s="41"/>
      <c r="AD80" s="48"/>
      <c r="AE80" s="25">
        <f t="shared" si="14"/>
        <v>0</v>
      </c>
      <c r="AF80" s="26" t="s">
        <v>6</v>
      </c>
      <c r="AG80" s="27">
        <f t="shared" si="15"/>
        <v>0</v>
      </c>
      <c r="AJ80">
        <f>A78</f>
        <v>48</v>
      </c>
      <c r="AK80">
        <f>A82</f>
        <v>0</v>
      </c>
    </row>
    <row r="81" spans="1:37" ht="13.5" thickBot="1" x14ac:dyDescent="0.25">
      <c r="A81" s="239"/>
      <c r="B81" s="210"/>
      <c r="C81" s="37" t="str">
        <f>IF(A80&gt;0,IF(VLOOKUP(A80,seznam!$A$4:$C$131,2)&gt;0,VLOOKUP(A80,seznam!$A$4:$C$131,2),"------"),"------")</f>
        <v>Stavinohová Tereza</v>
      </c>
      <c r="D81" s="200"/>
      <c r="E81" s="200"/>
      <c r="F81" s="192"/>
      <c r="G81" s="197"/>
      <c r="H81" s="200"/>
      <c r="I81" s="192"/>
      <c r="J81" s="194"/>
      <c r="K81" s="195"/>
      <c r="L81" s="196"/>
      <c r="M81" s="197"/>
      <c r="N81" s="200"/>
      <c r="O81" s="212"/>
      <c r="P81" s="213"/>
      <c r="Q81" s="200"/>
      <c r="R81" s="192"/>
      <c r="S81" s="201"/>
      <c r="T81" s="202"/>
      <c r="V81" s="8">
        <v>6</v>
      </c>
      <c r="W81" s="12" t="str">
        <f>C81</f>
        <v>Stavinohová Tereza</v>
      </c>
      <c r="X81" s="19" t="s">
        <v>7</v>
      </c>
      <c r="Y81" s="15" t="str">
        <f>C77</f>
        <v>Luhan Adam</v>
      </c>
      <c r="Z81" s="45" t="s">
        <v>164</v>
      </c>
      <c r="AA81" s="46" t="s">
        <v>160</v>
      </c>
      <c r="AB81" s="46" t="s">
        <v>164</v>
      </c>
      <c r="AC81" s="46"/>
      <c r="AD81" s="49"/>
      <c r="AE81" s="28">
        <f t="shared" si="14"/>
        <v>0</v>
      </c>
      <c r="AF81" s="29" t="s">
        <v>6</v>
      </c>
      <c r="AG81" s="30">
        <f t="shared" si="15"/>
        <v>3</v>
      </c>
      <c r="AJ81">
        <f>A80</f>
        <v>43</v>
      </c>
      <c r="AK81">
        <f>A76</f>
        <v>26</v>
      </c>
    </row>
    <row r="82" spans="1:37" x14ac:dyDescent="0.2">
      <c r="A82" s="239"/>
      <c r="B82" s="188">
        <v>4</v>
      </c>
      <c r="C82" s="40" t="str">
        <f>IF(A82&gt;0,IF(VLOOKUP(A82,seznam!$A$4:$C$131,3)&gt;0,VLOOKUP(A82,seznam!$A$4:$C$131,3),"------"),"------")</f>
        <v>------</v>
      </c>
      <c r="D82" s="176">
        <f>O76</f>
        <v>0</v>
      </c>
      <c r="E82" s="176" t="str">
        <f>N76</f>
        <v>:</v>
      </c>
      <c r="F82" s="178">
        <f>M76</f>
        <v>0</v>
      </c>
      <c r="G82" s="190">
        <f>O78</f>
        <v>0</v>
      </c>
      <c r="H82" s="176" t="str">
        <f>N78</f>
        <v>:</v>
      </c>
      <c r="I82" s="178">
        <f>M78</f>
        <v>0</v>
      </c>
      <c r="J82" s="190">
        <f>O80</f>
        <v>0</v>
      </c>
      <c r="K82" s="176" t="str">
        <f>N80</f>
        <v>:</v>
      </c>
      <c r="L82" s="178">
        <f>M80</f>
        <v>0</v>
      </c>
      <c r="M82" s="180"/>
      <c r="N82" s="181"/>
      <c r="O82" s="182"/>
      <c r="P82" s="186">
        <f>D82+G82+J82</f>
        <v>0</v>
      </c>
      <c r="Q82" s="176" t="s">
        <v>6</v>
      </c>
      <c r="R82" s="178">
        <f>F82+I82+L82</f>
        <v>0</v>
      </c>
      <c r="S82" s="198">
        <f>IF(D82&gt;F82,2,IF(AND(D82&lt;F82,E82=":"),1,0))+IF(G82&gt;I82,2,IF(AND(G82&lt;I82,H82=":"),1,0))+IF(J82&gt;L82,2,IF(AND(J82&lt;L82,K82=":"),1,0))</f>
        <v>0</v>
      </c>
      <c r="T82" s="174"/>
    </row>
    <row r="83" spans="1:37" ht="13.5" thickBot="1" x14ac:dyDescent="0.25">
      <c r="A83" s="240"/>
      <c r="B83" s="189"/>
      <c r="C83" s="38" t="str">
        <f>IF(A82&gt;0,IF(VLOOKUP(A82,seznam!$A$4:$C$131,2)&gt;0,VLOOKUP(A82,seznam!$A$4:$C$131,2),"------"),"------")</f>
        <v>------</v>
      </c>
      <c r="D83" s="177"/>
      <c r="E83" s="177"/>
      <c r="F83" s="179"/>
      <c r="G83" s="191"/>
      <c r="H83" s="177"/>
      <c r="I83" s="179"/>
      <c r="J83" s="191"/>
      <c r="K83" s="177"/>
      <c r="L83" s="179"/>
      <c r="M83" s="183"/>
      <c r="N83" s="184"/>
      <c r="O83" s="185"/>
      <c r="P83" s="187"/>
      <c r="Q83" s="177"/>
      <c r="R83" s="179"/>
      <c r="S83" s="199"/>
      <c r="T83" s="175"/>
    </row>
    <row r="85" spans="1:37" ht="39.950000000000003" customHeight="1" x14ac:dyDescent="0.2">
      <c r="B85" s="232" t="str">
        <f>B1</f>
        <v>BTM U11 Lednice 13.4.2024</v>
      </c>
      <c r="C85" s="233"/>
      <c r="D85" s="233"/>
      <c r="E85" s="233"/>
      <c r="F85" s="233"/>
      <c r="G85" s="233"/>
      <c r="H85" s="233"/>
      <c r="I85" s="233"/>
      <c r="J85" s="233"/>
      <c r="K85" s="233"/>
      <c r="L85" s="233"/>
      <c r="M85" s="233"/>
      <c r="N85" s="233"/>
      <c r="O85" s="233"/>
      <c r="P85" s="233"/>
      <c r="Q85" s="233"/>
      <c r="R85" s="233"/>
      <c r="S85" s="233"/>
      <c r="T85" s="233"/>
      <c r="U85" s="233"/>
      <c r="V85" s="233"/>
      <c r="W85" s="233"/>
      <c r="X85" s="233"/>
      <c r="Y85" s="233"/>
      <c r="Z85" s="233"/>
      <c r="AA85" s="233"/>
      <c r="AB85" s="233"/>
      <c r="AC85" s="233"/>
      <c r="AD85" s="233"/>
      <c r="AE85" s="233"/>
      <c r="AF85" s="233"/>
      <c r="AG85" s="233"/>
    </row>
    <row r="86" spans="1:37" ht="13.5" thickBot="1" x14ac:dyDescent="0.25"/>
    <row r="87" spans="1:37" ht="13.5" thickBot="1" x14ac:dyDescent="0.25">
      <c r="A87" s="86" t="s">
        <v>2</v>
      </c>
      <c r="B87" s="217" t="s">
        <v>58</v>
      </c>
      <c r="C87" s="218"/>
      <c r="D87" s="203">
        <v>1</v>
      </c>
      <c r="E87" s="219"/>
      <c r="F87" s="220"/>
      <c r="G87" s="221">
        <v>2</v>
      </c>
      <c r="H87" s="219"/>
      <c r="I87" s="220"/>
      <c r="J87" s="221">
        <v>3</v>
      </c>
      <c r="K87" s="219"/>
      <c r="L87" s="220"/>
      <c r="M87" s="221">
        <v>4</v>
      </c>
      <c r="N87" s="219"/>
      <c r="O87" s="222"/>
      <c r="P87" s="203" t="s">
        <v>3</v>
      </c>
      <c r="Q87" s="204"/>
      <c r="R87" s="205"/>
      <c r="S87" s="5" t="s">
        <v>4</v>
      </c>
      <c r="T87" s="4" t="s">
        <v>5</v>
      </c>
    </row>
    <row r="88" spans="1:37" x14ac:dyDescent="0.2">
      <c r="A88" s="238">
        <v>27</v>
      </c>
      <c r="B88" s="223">
        <v>1</v>
      </c>
      <c r="C88" s="39" t="str">
        <f>IF(A88&gt;0,IF(VLOOKUP(A88,seznam!$A$4:$C$131,3)&gt;0,VLOOKUP(A88,seznam!$A$4:$C$131,3),"------"),"------")</f>
        <v>KST FOSFA LVA</v>
      </c>
      <c r="D88" s="224"/>
      <c r="E88" s="225"/>
      <c r="F88" s="226"/>
      <c r="G88" s="227">
        <f>AE91</f>
        <v>3</v>
      </c>
      <c r="H88" s="206" t="str">
        <f>AF91</f>
        <v>:</v>
      </c>
      <c r="I88" s="207">
        <f>AG91</f>
        <v>2</v>
      </c>
      <c r="J88" s="227">
        <f>AG93</f>
        <v>3</v>
      </c>
      <c r="K88" s="206" t="str">
        <f>AF93</f>
        <v>:</v>
      </c>
      <c r="L88" s="207">
        <f>AE93</f>
        <v>1</v>
      </c>
      <c r="M88" s="227">
        <f>AE88</f>
        <v>0</v>
      </c>
      <c r="N88" s="206" t="str">
        <f>AF88</f>
        <v>:</v>
      </c>
      <c r="O88" s="228">
        <f>AG88</f>
        <v>0</v>
      </c>
      <c r="P88" s="229">
        <f>G88+J88+M88</f>
        <v>6</v>
      </c>
      <c r="Q88" s="206" t="s">
        <v>6</v>
      </c>
      <c r="R88" s="207">
        <f>I88+L88+O88</f>
        <v>3</v>
      </c>
      <c r="S88" s="208">
        <f>IF(G88&gt;I88,2,IF(AND(G88&lt;I88,H88=":"),1,0))+IF(J88&gt;L88,2,IF(AND(J88&lt;L88,K88=":"),1,0))+IF(M88&gt;O88,2,IF(AND(M88&lt;O88,N88=":"),1,0))</f>
        <v>4</v>
      </c>
      <c r="T88" s="209" t="s">
        <v>180</v>
      </c>
      <c r="V88" s="6">
        <v>1</v>
      </c>
      <c r="W88" s="10" t="str">
        <f>C89</f>
        <v>Omelka Marek</v>
      </c>
      <c r="X88" s="16" t="s">
        <v>7</v>
      </c>
      <c r="Y88" s="13" t="str">
        <f>C95</f>
        <v>------</v>
      </c>
      <c r="Z88" s="42"/>
      <c r="AA88" s="43"/>
      <c r="AB88" s="43"/>
      <c r="AC88" s="43"/>
      <c r="AD88" s="47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0</v>
      </c>
      <c r="AF88" s="23" t="s">
        <v>6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0</v>
      </c>
      <c r="AJ88">
        <f>A88</f>
        <v>27</v>
      </c>
      <c r="AK88">
        <f>A94</f>
        <v>0</v>
      </c>
    </row>
    <row r="89" spans="1:37" x14ac:dyDescent="0.2">
      <c r="A89" s="239"/>
      <c r="B89" s="210"/>
      <c r="C89" s="85" t="str">
        <f>IF(A88&gt;0,IF(VLOOKUP(A88,seznam!$A$4:$C$131,2)&gt;0,VLOOKUP(A88,seznam!$A$4:$C$131,2),"------"),"------")</f>
        <v>Omelka Marek</v>
      </c>
      <c r="D89" s="195"/>
      <c r="E89" s="195"/>
      <c r="F89" s="196"/>
      <c r="G89" s="197"/>
      <c r="H89" s="200"/>
      <c r="I89" s="192"/>
      <c r="J89" s="197"/>
      <c r="K89" s="200"/>
      <c r="L89" s="192"/>
      <c r="M89" s="197"/>
      <c r="N89" s="200"/>
      <c r="O89" s="212"/>
      <c r="P89" s="213"/>
      <c r="Q89" s="200"/>
      <c r="R89" s="192"/>
      <c r="S89" s="201"/>
      <c r="T89" s="202"/>
      <c r="V89" s="7">
        <v>2</v>
      </c>
      <c r="W89" s="11" t="str">
        <f>C91</f>
        <v>Lungová Nela</v>
      </c>
      <c r="X89" s="17" t="s">
        <v>7</v>
      </c>
      <c r="Y89" s="14" t="str">
        <f>C93</f>
        <v>Novák Šimon</v>
      </c>
      <c r="Z89" s="44" t="s">
        <v>24</v>
      </c>
      <c r="AA89" s="41" t="s">
        <v>13</v>
      </c>
      <c r="AB89" s="41" t="s">
        <v>21</v>
      </c>
      <c r="AC89" s="41"/>
      <c r="AD89" s="48"/>
      <c r="AE89" s="25">
        <f t="shared" si="16"/>
        <v>3</v>
      </c>
      <c r="AF89" s="26" t="s">
        <v>6</v>
      </c>
      <c r="AG89" s="27">
        <f t="shared" si="17"/>
        <v>0</v>
      </c>
      <c r="AJ89">
        <f>A90</f>
        <v>54</v>
      </c>
      <c r="AK89">
        <f>A92</f>
        <v>42</v>
      </c>
    </row>
    <row r="90" spans="1:37" x14ac:dyDescent="0.2">
      <c r="A90" s="239">
        <v>54</v>
      </c>
      <c r="B90" s="188">
        <v>2</v>
      </c>
      <c r="C90" s="40" t="str">
        <f>IF(A90&gt;0,IF(VLOOKUP(A90,seznam!$A$4:$C$131,3)&gt;0,VLOOKUP(A90,seznam!$A$4:$C$131,3),"------"),"------")</f>
        <v>TJ Sokol Vlkoš</v>
      </c>
      <c r="D90" s="176">
        <f>I88</f>
        <v>2</v>
      </c>
      <c r="E90" s="176" t="str">
        <f>H88</f>
        <v>:</v>
      </c>
      <c r="F90" s="178">
        <f>G88</f>
        <v>3</v>
      </c>
      <c r="G90" s="180"/>
      <c r="H90" s="181"/>
      <c r="I90" s="193"/>
      <c r="J90" s="190">
        <f>AE89</f>
        <v>3</v>
      </c>
      <c r="K90" s="176" t="str">
        <f>AF89</f>
        <v>:</v>
      </c>
      <c r="L90" s="178">
        <f>AG89</f>
        <v>0</v>
      </c>
      <c r="M90" s="190">
        <f>AE92</f>
        <v>0</v>
      </c>
      <c r="N90" s="176" t="str">
        <f>AF92</f>
        <v>:</v>
      </c>
      <c r="O90" s="211">
        <f>AG92</f>
        <v>0</v>
      </c>
      <c r="P90" s="186">
        <f>D90+J90+M90</f>
        <v>5</v>
      </c>
      <c r="Q90" s="176" t="s">
        <v>6</v>
      </c>
      <c r="R90" s="178">
        <f>F90+L90+O90</f>
        <v>3</v>
      </c>
      <c r="S90" s="198">
        <f>IF(D90&gt;F90,2,IF(AND(D90&lt;F90,E90=":"),1,0))+IF(J90&gt;L90,2,IF(AND(J90&lt;L90,K90=":"),1,0))+IF(M90&gt;O90,2,IF(AND(M90&lt;O90,N90=":"),1,0))</f>
        <v>3</v>
      </c>
      <c r="T90" s="174" t="s">
        <v>181</v>
      </c>
      <c r="V90" s="7">
        <v>3</v>
      </c>
      <c r="W90" s="11" t="str">
        <f>C95</f>
        <v>------</v>
      </c>
      <c r="X90" s="18" t="s">
        <v>7</v>
      </c>
      <c r="Y90" s="14" t="str">
        <f>C93</f>
        <v>Novák Šimon</v>
      </c>
      <c r="Z90" s="44"/>
      <c r="AA90" s="41"/>
      <c r="AB90" s="41"/>
      <c r="AC90" s="41"/>
      <c r="AD90" s="48"/>
      <c r="AE90" s="25">
        <f t="shared" si="16"/>
        <v>0</v>
      </c>
      <c r="AF90" s="26" t="s">
        <v>6</v>
      </c>
      <c r="AG90" s="27">
        <f t="shared" si="17"/>
        <v>0</v>
      </c>
      <c r="AJ90">
        <f>A94</f>
        <v>0</v>
      </c>
      <c r="AK90">
        <f>A92</f>
        <v>42</v>
      </c>
    </row>
    <row r="91" spans="1:37" x14ac:dyDescent="0.2">
      <c r="A91" s="239"/>
      <c r="B91" s="210"/>
      <c r="C91" s="37" t="str">
        <f>IF(A90&gt;0,IF(VLOOKUP(A90,seznam!$A$4:$C$131,2)&gt;0,VLOOKUP(A90,seznam!$A$4:$C$131,2),"------"),"------")</f>
        <v>Lungová Nela</v>
      </c>
      <c r="D91" s="200"/>
      <c r="E91" s="200"/>
      <c r="F91" s="192"/>
      <c r="G91" s="194"/>
      <c r="H91" s="195"/>
      <c r="I91" s="196"/>
      <c r="J91" s="197"/>
      <c r="K91" s="200"/>
      <c r="L91" s="192"/>
      <c r="M91" s="197"/>
      <c r="N91" s="200"/>
      <c r="O91" s="212"/>
      <c r="P91" s="216"/>
      <c r="Q91" s="214"/>
      <c r="R91" s="215"/>
      <c r="S91" s="201"/>
      <c r="T91" s="202"/>
      <c r="V91" s="7">
        <v>4</v>
      </c>
      <c r="W91" s="11" t="str">
        <f>C89</f>
        <v>Omelka Marek</v>
      </c>
      <c r="X91" s="17" t="s">
        <v>7</v>
      </c>
      <c r="Y91" s="14" t="str">
        <f>C91</f>
        <v>Lungová Nela</v>
      </c>
      <c r="Z91" s="44" t="s">
        <v>23</v>
      </c>
      <c r="AA91" s="41" t="s">
        <v>174</v>
      </c>
      <c r="AB91" s="41" t="s">
        <v>162</v>
      </c>
      <c r="AC91" s="41" t="s">
        <v>169</v>
      </c>
      <c r="AD91" s="48" t="s">
        <v>162</v>
      </c>
      <c r="AE91" s="25">
        <f t="shared" si="16"/>
        <v>3</v>
      </c>
      <c r="AF91" s="26" t="s">
        <v>6</v>
      </c>
      <c r="AG91" s="27">
        <f t="shared" si="17"/>
        <v>2</v>
      </c>
      <c r="AJ91">
        <f>A88</f>
        <v>27</v>
      </c>
      <c r="AK91">
        <f>A90</f>
        <v>54</v>
      </c>
    </row>
    <row r="92" spans="1:37" x14ac:dyDescent="0.2">
      <c r="A92" s="239">
        <v>42</v>
      </c>
      <c r="B92" s="188">
        <v>3</v>
      </c>
      <c r="C92" s="40" t="str">
        <f>IF(A92&gt;0,IF(VLOOKUP(A92,seznam!$A$4:$C$131,3)&gt;0,VLOOKUP(A92,seznam!$A$4:$C$131,3),"------"),"------")</f>
        <v>Sokol Vracov</v>
      </c>
      <c r="D92" s="176">
        <f>L88</f>
        <v>1</v>
      </c>
      <c r="E92" s="176" t="str">
        <f>K88</f>
        <v>:</v>
      </c>
      <c r="F92" s="178">
        <f>J88</f>
        <v>3</v>
      </c>
      <c r="G92" s="190">
        <f>L90</f>
        <v>0</v>
      </c>
      <c r="H92" s="176" t="str">
        <f>K90</f>
        <v>:</v>
      </c>
      <c r="I92" s="178">
        <f>J90</f>
        <v>3</v>
      </c>
      <c r="J92" s="180"/>
      <c r="K92" s="181"/>
      <c r="L92" s="193"/>
      <c r="M92" s="190">
        <f>AG90</f>
        <v>0</v>
      </c>
      <c r="N92" s="176" t="str">
        <f>AF90</f>
        <v>:</v>
      </c>
      <c r="O92" s="211">
        <f>AE90</f>
        <v>0</v>
      </c>
      <c r="P92" s="186">
        <f>D92+G92+M92</f>
        <v>1</v>
      </c>
      <c r="Q92" s="176" t="s">
        <v>6</v>
      </c>
      <c r="R92" s="178">
        <f>F92+I92+O92</f>
        <v>6</v>
      </c>
      <c r="S92" s="198">
        <f>IF(D92&gt;F92,2,IF(AND(D92&lt;F92,E92=":"),1,0))+IF(G92&gt;I92,2,IF(AND(G92&lt;I92,H92=":"),1,0))+IF(M92&gt;O92,2,IF(AND(M92&lt;O92,N92=":"),1,0))</f>
        <v>2</v>
      </c>
      <c r="T92" s="174" t="s">
        <v>182</v>
      </c>
      <c r="V92" s="7">
        <v>5</v>
      </c>
      <c r="W92" s="11" t="str">
        <f>C91</f>
        <v>Lungová Nela</v>
      </c>
      <c r="X92" s="17" t="s">
        <v>7</v>
      </c>
      <c r="Y92" s="14" t="str">
        <f>C95</f>
        <v>------</v>
      </c>
      <c r="Z92" s="44"/>
      <c r="AA92" s="41"/>
      <c r="AB92" s="41"/>
      <c r="AC92" s="41"/>
      <c r="AD92" s="48"/>
      <c r="AE92" s="25">
        <f t="shared" si="16"/>
        <v>0</v>
      </c>
      <c r="AF92" s="26" t="s">
        <v>6</v>
      </c>
      <c r="AG92" s="27">
        <f t="shared" si="17"/>
        <v>0</v>
      </c>
      <c r="AJ92">
        <f>A90</f>
        <v>54</v>
      </c>
      <c r="AK92">
        <f>A94</f>
        <v>0</v>
      </c>
    </row>
    <row r="93" spans="1:37" ht="13.5" thickBot="1" x14ac:dyDescent="0.25">
      <c r="A93" s="239"/>
      <c r="B93" s="210"/>
      <c r="C93" s="37" t="str">
        <f>IF(A92&gt;0,IF(VLOOKUP(A92,seznam!$A$4:$C$131,2)&gt;0,VLOOKUP(A92,seznam!$A$4:$C$131,2),"------"),"------")</f>
        <v>Novák Šimon</v>
      </c>
      <c r="D93" s="200"/>
      <c r="E93" s="200"/>
      <c r="F93" s="192"/>
      <c r="G93" s="197"/>
      <c r="H93" s="200"/>
      <c r="I93" s="192"/>
      <c r="J93" s="194"/>
      <c r="K93" s="195"/>
      <c r="L93" s="196"/>
      <c r="M93" s="197"/>
      <c r="N93" s="200"/>
      <c r="O93" s="212"/>
      <c r="P93" s="213"/>
      <c r="Q93" s="200"/>
      <c r="R93" s="192"/>
      <c r="S93" s="201"/>
      <c r="T93" s="202"/>
      <c r="V93" s="8">
        <v>6</v>
      </c>
      <c r="W93" s="12" t="str">
        <f>C93</f>
        <v>Novák Šimon</v>
      </c>
      <c r="X93" s="19" t="s">
        <v>7</v>
      </c>
      <c r="Y93" s="15" t="str">
        <f>C89</f>
        <v>Omelka Marek</v>
      </c>
      <c r="Z93" s="45" t="s">
        <v>175</v>
      </c>
      <c r="AA93" s="46" t="s">
        <v>175</v>
      </c>
      <c r="AB93" s="46" t="s">
        <v>168</v>
      </c>
      <c r="AC93" s="46" t="s">
        <v>172</v>
      </c>
      <c r="AD93" s="49"/>
      <c r="AE93" s="28">
        <f t="shared" si="16"/>
        <v>1</v>
      </c>
      <c r="AF93" s="29" t="s">
        <v>6</v>
      </c>
      <c r="AG93" s="30">
        <f t="shared" si="17"/>
        <v>3</v>
      </c>
      <c r="AJ93">
        <f>A92</f>
        <v>42</v>
      </c>
      <c r="AK93">
        <f>A88</f>
        <v>27</v>
      </c>
    </row>
    <row r="94" spans="1:37" x14ac:dyDescent="0.2">
      <c r="A94" s="239"/>
      <c r="B94" s="188">
        <v>4</v>
      </c>
      <c r="C94" s="40" t="str">
        <f>IF(A94&gt;0,IF(VLOOKUP(A94,seznam!$A$4:$C$131,3)&gt;0,VLOOKUP(A94,seznam!$A$4:$C$131,3),"------"),"------")</f>
        <v>------</v>
      </c>
      <c r="D94" s="176">
        <f>O88</f>
        <v>0</v>
      </c>
      <c r="E94" s="176" t="str">
        <f>N88</f>
        <v>:</v>
      </c>
      <c r="F94" s="178">
        <f>M88</f>
        <v>0</v>
      </c>
      <c r="G94" s="190">
        <f>O90</f>
        <v>0</v>
      </c>
      <c r="H94" s="176" t="str">
        <f>N90</f>
        <v>:</v>
      </c>
      <c r="I94" s="178">
        <f>M90</f>
        <v>0</v>
      </c>
      <c r="J94" s="190">
        <f>O92</f>
        <v>0</v>
      </c>
      <c r="K94" s="176" t="str">
        <f>N92</f>
        <v>:</v>
      </c>
      <c r="L94" s="178">
        <f>M92</f>
        <v>0</v>
      </c>
      <c r="M94" s="180"/>
      <c r="N94" s="181"/>
      <c r="O94" s="182"/>
      <c r="P94" s="186">
        <f>D94+G94+J94</f>
        <v>0</v>
      </c>
      <c r="Q94" s="176" t="s">
        <v>6</v>
      </c>
      <c r="R94" s="178">
        <f>F94+I94+L94</f>
        <v>0</v>
      </c>
      <c r="S94" s="198">
        <f>IF(D94&gt;F94,2,IF(AND(D94&lt;F94,E94=":"),1,0))+IF(G94&gt;I94,2,IF(AND(G94&lt;I94,H94=":"),1,0))+IF(J94&gt;L94,2,IF(AND(J94&lt;L94,K94=":"),1,0))</f>
        <v>0</v>
      </c>
      <c r="T94" s="174"/>
    </row>
    <row r="95" spans="1:37" ht="13.5" thickBot="1" x14ac:dyDescent="0.25">
      <c r="A95" s="240"/>
      <c r="B95" s="189"/>
      <c r="C95" s="38" t="str">
        <f>IF(A94&gt;0,IF(VLOOKUP(A94,seznam!$A$4:$C$131,2)&gt;0,VLOOKUP(A94,seznam!$A$4:$C$131,2),"------"),"------")</f>
        <v>------</v>
      </c>
      <c r="D95" s="177"/>
      <c r="E95" s="177"/>
      <c r="F95" s="179"/>
      <c r="G95" s="191"/>
      <c r="H95" s="177"/>
      <c r="I95" s="179"/>
      <c r="J95" s="191"/>
      <c r="K95" s="177"/>
      <c r="L95" s="179"/>
      <c r="M95" s="183"/>
      <c r="N95" s="184"/>
      <c r="O95" s="185"/>
      <c r="P95" s="187"/>
      <c r="Q95" s="177"/>
      <c r="R95" s="179"/>
      <c r="S95" s="199"/>
      <c r="T95" s="175"/>
    </row>
    <row r="96" spans="1:37" ht="13.5" thickBot="1" x14ac:dyDescent="0.25"/>
    <row r="97" spans="1:37" ht="13.5" thickBot="1" x14ac:dyDescent="0.25">
      <c r="A97" s="86" t="s">
        <v>2</v>
      </c>
      <c r="B97" s="217" t="s">
        <v>59</v>
      </c>
      <c r="C97" s="218"/>
      <c r="D97" s="203">
        <v>1</v>
      </c>
      <c r="E97" s="219"/>
      <c r="F97" s="220"/>
      <c r="G97" s="221">
        <v>2</v>
      </c>
      <c r="H97" s="219"/>
      <c r="I97" s="220"/>
      <c r="J97" s="221">
        <v>3</v>
      </c>
      <c r="K97" s="219"/>
      <c r="L97" s="220"/>
      <c r="M97" s="221">
        <v>4</v>
      </c>
      <c r="N97" s="219"/>
      <c r="O97" s="222"/>
      <c r="P97" s="203" t="s">
        <v>3</v>
      </c>
      <c r="Q97" s="204"/>
      <c r="R97" s="205"/>
      <c r="S97" s="5" t="s">
        <v>4</v>
      </c>
      <c r="T97" s="4" t="s">
        <v>5</v>
      </c>
    </row>
    <row r="98" spans="1:37" x14ac:dyDescent="0.2">
      <c r="A98" s="238">
        <v>28</v>
      </c>
      <c r="B98" s="223">
        <v>1</v>
      </c>
      <c r="C98" s="39" t="str">
        <f>IF(A98&gt;0,IF(VLOOKUP(A98,seznam!$A$4:$C$131,3)&gt;0,VLOOKUP(A98,seznam!$A$4:$C$131,3),"------"),"------")</f>
        <v>Orel Šlapanice</v>
      </c>
      <c r="D98" s="224"/>
      <c r="E98" s="225"/>
      <c r="F98" s="226"/>
      <c r="G98" s="227">
        <f>AE101</f>
        <v>3</v>
      </c>
      <c r="H98" s="206" t="str">
        <f>AF101</f>
        <v>:</v>
      </c>
      <c r="I98" s="207">
        <f>AG101</f>
        <v>2</v>
      </c>
      <c r="J98" s="227">
        <f>AG103</f>
        <v>3</v>
      </c>
      <c r="K98" s="206" t="str">
        <f>AF103</f>
        <v>:</v>
      </c>
      <c r="L98" s="207">
        <f>AE103</f>
        <v>1</v>
      </c>
      <c r="M98" s="227">
        <f>AE98</f>
        <v>0</v>
      </c>
      <c r="N98" s="206" t="str">
        <f>AF98</f>
        <v>:</v>
      </c>
      <c r="O98" s="228">
        <f>AG98</f>
        <v>0</v>
      </c>
      <c r="P98" s="229">
        <f>G98+J98+M98</f>
        <v>6</v>
      </c>
      <c r="Q98" s="206" t="s">
        <v>6</v>
      </c>
      <c r="R98" s="207">
        <f>I98+L98+O98</f>
        <v>3</v>
      </c>
      <c r="S98" s="208">
        <f>IF(G98&gt;I98,2,IF(AND(G98&lt;I98,H98=":"),1,0))+IF(J98&gt;L98,2,IF(AND(J98&lt;L98,K98=":"),1,0))+IF(M98&gt;O98,2,IF(AND(M98&lt;O98,N98=":"),1,0))</f>
        <v>4</v>
      </c>
      <c r="T98" s="209" t="s">
        <v>180</v>
      </c>
      <c r="V98" s="6">
        <v>1</v>
      </c>
      <c r="W98" s="10" t="str">
        <f>C99</f>
        <v>Smolinský Jiří</v>
      </c>
      <c r="X98" s="16" t="s">
        <v>7</v>
      </c>
      <c r="Y98" s="13" t="str">
        <f>C105</f>
        <v>------</v>
      </c>
      <c r="Z98" s="42"/>
      <c r="AA98" s="43"/>
      <c r="AB98" s="43"/>
      <c r="AC98" s="43"/>
      <c r="AD98" s="47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0</v>
      </c>
      <c r="AF98" s="23" t="s">
        <v>6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0</v>
      </c>
      <c r="AJ98">
        <f>A98</f>
        <v>28</v>
      </c>
      <c r="AK98">
        <f>A104</f>
        <v>0</v>
      </c>
    </row>
    <row r="99" spans="1:37" x14ac:dyDescent="0.2">
      <c r="A99" s="239"/>
      <c r="B99" s="210"/>
      <c r="C99" s="85" t="str">
        <f>IF(A98&gt;0,IF(VLOOKUP(A98,seznam!$A$4:$C$131,2)&gt;0,VLOOKUP(A98,seznam!$A$4:$C$131,2),"------"),"------")</f>
        <v>Smolinský Jiří</v>
      </c>
      <c r="D99" s="195"/>
      <c r="E99" s="195"/>
      <c r="F99" s="196"/>
      <c r="G99" s="197"/>
      <c r="H99" s="200"/>
      <c r="I99" s="192"/>
      <c r="J99" s="197"/>
      <c r="K99" s="200"/>
      <c r="L99" s="192"/>
      <c r="M99" s="197"/>
      <c r="N99" s="200"/>
      <c r="O99" s="212"/>
      <c r="P99" s="213"/>
      <c r="Q99" s="200"/>
      <c r="R99" s="192"/>
      <c r="S99" s="201"/>
      <c r="T99" s="202"/>
      <c r="V99" s="7">
        <v>2</v>
      </c>
      <c r="W99" s="11" t="str">
        <f>C101</f>
        <v>Řezáč Patrik</v>
      </c>
      <c r="X99" s="17" t="s">
        <v>7</v>
      </c>
      <c r="Y99" s="14" t="str">
        <f>C103</f>
        <v>Zouharová Beáta</v>
      </c>
      <c r="Z99" s="44" t="s">
        <v>23</v>
      </c>
      <c r="AA99" s="41" t="s">
        <v>165</v>
      </c>
      <c r="AB99" s="41" t="s">
        <v>171</v>
      </c>
      <c r="AC99" s="41" t="s">
        <v>14</v>
      </c>
      <c r="AD99" s="48"/>
      <c r="AE99" s="25">
        <f t="shared" si="18"/>
        <v>3</v>
      </c>
      <c r="AF99" s="26" t="s">
        <v>6</v>
      </c>
      <c r="AG99" s="27">
        <f t="shared" si="19"/>
        <v>1</v>
      </c>
      <c r="AJ99">
        <f>A100</f>
        <v>52</v>
      </c>
      <c r="AK99">
        <f>A102</f>
        <v>39</v>
      </c>
    </row>
    <row r="100" spans="1:37" x14ac:dyDescent="0.2">
      <c r="A100" s="239">
        <v>52</v>
      </c>
      <c r="B100" s="188">
        <v>2</v>
      </c>
      <c r="C100" s="40" t="str">
        <f>IF(A100&gt;0,IF(VLOOKUP(A100,seznam!$A$4:$C$131,3)&gt;0,VLOOKUP(A100,seznam!$A$4:$C$131,3),"------"),"------")</f>
        <v>KST FOSFA LVA</v>
      </c>
      <c r="D100" s="176">
        <f>I98</f>
        <v>2</v>
      </c>
      <c r="E100" s="176" t="str">
        <f>H98</f>
        <v>:</v>
      </c>
      <c r="F100" s="178">
        <f>G98</f>
        <v>3</v>
      </c>
      <c r="G100" s="180"/>
      <c r="H100" s="181"/>
      <c r="I100" s="193"/>
      <c r="J100" s="190">
        <f>AE99</f>
        <v>3</v>
      </c>
      <c r="K100" s="176" t="str">
        <f>AF99</f>
        <v>:</v>
      </c>
      <c r="L100" s="178">
        <f>AG99</f>
        <v>1</v>
      </c>
      <c r="M100" s="190">
        <f>AE102</f>
        <v>0</v>
      </c>
      <c r="N100" s="176" t="str">
        <f>AF102</f>
        <v>:</v>
      </c>
      <c r="O100" s="211">
        <f>AG102</f>
        <v>0</v>
      </c>
      <c r="P100" s="186">
        <f>D100+J100+M100</f>
        <v>5</v>
      </c>
      <c r="Q100" s="176" t="s">
        <v>6</v>
      </c>
      <c r="R100" s="178">
        <f>F100+L100+O100</f>
        <v>4</v>
      </c>
      <c r="S100" s="198">
        <f>IF(D100&gt;F100,2,IF(AND(D100&lt;F100,E100=":"),1,0))+IF(J100&gt;L100,2,IF(AND(J100&lt;L100,K100=":"),1,0))+IF(M100&gt;O100,2,IF(AND(M100&lt;O100,N100=":"),1,0))</f>
        <v>3</v>
      </c>
      <c r="T100" s="174" t="s">
        <v>181</v>
      </c>
      <c r="V100" s="7">
        <v>3</v>
      </c>
      <c r="W100" s="11" t="str">
        <f>C105</f>
        <v>------</v>
      </c>
      <c r="X100" s="18" t="s">
        <v>7</v>
      </c>
      <c r="Y100" s="14" t="str">
        <f>C103</f>
        <v>Zouharová Beáta</v>
      </c>
      <c r="Z100" s="44"/>
      <c r="AA100" s="41"/>
      <c r="AB100" s="41"/>
      <c r="AC100" s="41"/>
      <c r="AD100" s="48"/>
      <c r="AE100" s="25">
        <f t="shared" si="18"/>
        <v>0</v>
      </c>
      <c r="AF100" s="26" t="s">
        <v>6</v>
      </c>
      <c r="AG100" s="27">
        <f t="shared" si="19"/>
        <v>0</v>
      </c>
      <c r="AJ100">
        <f>A104</f>
        <v>0</v>
      </c>
      <c r="AK100">
        <f>A102</f>
        <v>39</v>
      </c>
    </row>
    <row r="101" spans="1:37" x14ac:dyDescent="0.2">
      <c r="A101" s="239"/>
      <c r="B101" s="210"/>
      <c r="C101" s="37" t="str">
        <f>IF(A100&gt;0,IF(VLOOKUP(A100,seznam!$A$4:$C$131,2)&gt;0,VLOOKUP(A100,seznam!$A$4:$C$131,2),"------"),"------")</f>
        <v>Řezáč Patrik</v>
      </c>
      <c r="D101" s="200"/>
      <c r="E101" s="200"/>
      <c r="F101" s="192"/>
      <c r="G101" s="194"/>
      <c r="H101" s="195"/>
      <c r="I101" s="196"/>
      <c r="J101" s="197"/>
      <c r="K101" s="200"/>
      <c r="L101" s="192"/>
      <c r="M101" s="197"/>
      <c r="N101" s="200"/>
      <c r="O101" s="212"/>
      <c r="P101" s="216"/>
      <c r="Q101" s="214"/>
      <c r="R101" s="215"/>
      <c r="S101" s="201"/>
      <c r="T101" s="202"/>
      <c r="V101" s="7">
        <v>4</v>
      </c>
      <c r="W101" s="11" t="str">
        <f>C99</f>
        <v>Smolinský Jiří</v>
      </c>
      <c r="X101" s="17" t="s">
        <v>7</v>
      </c>
      <c r="Y101" s="14" t="str">
        <f>C101</f>
        <v>Řezáč Patrik</v>
      </c>
      <c r="Z101" s="44" t="s">
        <v>163</v>
      </c>
      <c r="AA101" s="41" t="s">
        <v>165</v>
      </c>
      <c r="AB101" s="41" t="s">
        <v>172</v>
      </c>
      <c r="AC101" s="41" t="s">
        <v>166</v>
      </c>
      <c r="AD101" s="48" t="s">
        <v>165</v>
      </c>
      <c r="AE101" s="25">
        <f t="shared" si="18"/>
        <v>3</v>
      </c>
      <c r="AF101" s="26" t="s">
        <v>6</v>
      </c>
      <c r="AG101" s="27">
        <f t="shared" si="19"/>
        <v>2</v>
      </c>
      <c r="AJ101">
        <f>A98</f>
        <v>28</v>
      </c>
      <c r="AK101">
        <f>A100</f>
        <v>52</v>
      </c>
    </row>
    <row r="102" spans="1:37" x14ac:dyDescent="0.2">
      <c r="A102" s="239">
        <v>39</v>
      </c>
      <c r="B102" s="188">
        <v>3</v>
      </c>
      <c r="C102" s="40" t="str">
        <f>IF(A102&gt;0,IF(VLOOKUP(A102,seznam!$A$4:$C$131,3)&gt;0,VLOOKUP(A102,seznam!$A$4:$C$131,3),"------"),"------")</f>
        <v>KST Blansko</v>
      </c>
      <c r="D102" s="176">
        <f>L98</f>
        <v>1</v>
      </c>
      <c r="E102" s="176" t="str">
        <f>K98</f>
        <v>:</v>
      </c>
      <c r="F102" s="178">
        <f>J98</f>
        <v>3</v>
      </c>
      <c r="G102" s="190">
        <f>L100</f>
        <v>1</v>
      </c>
      <c r="H102" s="176" t="str">
        <f>K100</f>
        <v>:</v>
      </c>
      <c r="I102" s="178">
        <f>J100</f>
        <v>3</v>
      </c>
      <c r="J102" s="180"/>
      <c r="K102" s="181"/>
      <c r="L102" s="193"/>
      <c r="M102" s="190">
        <f>AG100</f>
        <v>0</v>
      </c>
      <c r="N102" s="176" t="str">
        <f>AF100</f>
        <v>:</v>
      </c>
      <c r="O102" s="211">
        <f>AE100</f>
        <v>0</v>
      </c>
      <c r="P102" s="186">
        <f>D102+G102+M102</f>
        <v>2</v>
      </c>
      <c r="Q102" s="176" t="s">
        <v>6</v>
      </c>
      <c r="R102" s="178">
        <f>F102+I102+O102</f>
        <v>6</v>
      </c>
      <c r="S102" s="198">
        <f>IF(D102&gt;F102,2,IF(AND(D102&lt;F102,E102=":"),1,0))+IF(G102&gt;I102,2,IF(AND(G102&lt;I102,H102=":"),1,0))+IF(M102&gt;O102,2,IF(AND(M102&lt;O102,N102=":"),1,0))</f>
        <v>2</v>
      </c>
      <c r="T102" s="174" t="s">
        <v>182</v>
      </c>
      <c r="V102" s="7">
        <v>5</v>
      </c>
      <c r="W102" s="11" t="str">
        <f>C101</f>
        <v>Řezáč Patrik</v>
      </c>
      <c r="X102" s="17" t="s">
        <v>7</v>
      </c>
      <c r="Y102" s="14" t="str">
        <f>C105</f>
        <v>------</v>
      </c>
      <c r="Z102" s="44"/>
      <c r="AA102" s="41"/>
      <c r="AB102" s="41"/>
      <c r="AC102" s="41"/>
      <c r="AD102" s="48"/>
      <c r="AE102" s="25">
        <f t="shared" si="18"/>
        <v>0</v>
      </c>
      <c r="AF102" s="26" t="s">
        <v>6</v>
      </c>
      <c r="AG102" s="27">
        <f t="shared" si="19"/>
        <v>0</v>
      </c>
      <c r="AJ102">
        <f>A100</f>
        <v>52</v>
      </c>
      <c r="AK102">
        <f>A104</f>
        <v>0</v>
      </c>
    </row>
    <row r="103" spans="1:37" ht="13.5" thickBot="1" x14ac:dyDescent="0.25">
      <c r="A103" s="239"/>
      <c r="B103" s="210"/>
      <c r="C103" s="37" t="str">
        <f>IF(A102&gt;0,IF(VLOOKUP(A102,seznam!$A$4:$C$131,2)&gt;0,VLOOKUP(A102,seznam!$A$4:$C$131,2),"------"),"------")</f>
        <v>Zouharová Beáta</v>
      </c>
      <c r="D103" s="200"/>
      <c r="E103" s="200"/>
      <c r="F103" s="192"/>
      <c r="G103" s="197"/>
      <c r="H103" s="200"/>
      <c r="I103" s="192"/>
      <c r="J103" s="194"/>
      <c r="K103" s="195"/>
      <c r="L103" s="196"/>
      <c r="M103" s="197"/>
      <c r="N103" s="200"/>
      <c r="O103" s="212"/>
      <c r="P103" s="213"/>
      <c r="Q103" s="200"/>
      <c r="R103" s="192"/>
      <c r="S103" s="201"/>
      <c r="T103" s="202"/>
      <c r="V103" s="8">
        <v>6</v>
      </c>
      <c r="W103" s="12" t="str">
        <f>C103</f>
        <v>Zouharová Beáta</v>
      </c>
      <c r="X103" s="19" t="s">
        <v>7</v>
      </c>
      <c r="Y103" s="15" t="str">
        <f>C99</f>
        <v>Smolinský Jiří</v>
      </c>
      <c r="Z103" s="45" t="s">
        <v>174</v>
      </c>
      <c r="AA103" s="46" t="s">
        <v>173</v>
      </c>
      <c r="AB103" s="46" t="s">
        <v>162</v>
      </c>
      <c r="AC103" s="46" t="s">
        <v>173</v>
      </c>
      <c r="AD103" s="49"/>
      <c r="AE103" s="28">
        <f t="shared" si="18"/>
        <v>1</v>
      </c>
      <c r="AF103" s="29" t="s">
        <v>6</v>
      </c>
      <c r="AG103" s="30">
        <f t="shared" si="19"/>
        <v>3</v>
      </c>
      <c r="AJ103">
        <f>A102</f>
        <v>39</v>
      </c>
      <c r="AK103">
        <f>A98</f>
        <v>28</v>
      </c>
    </row>
    <row r="104" spans="1:37" x14ac:dyDescent="0.2">
      <c r="A104" s="239"/>
      <c r="B104" s="188">
        <v>4</v>
      </c>
      <c r="C104" s="40" t="str">
        <f>IF(A104&gt;0,IF(VLOOKUP(A104,seznam!$A$4:$C$131,3)&gt;0,VLOOKUP(A104,seznam!$A$4:$C$131,3),"------"),"------")</f>
        <v>------</v>
      </c>
      <c r="D104" s="176">
        <f>O98</f>
        <v>0</v>
      </c>
      <c r="E104" s="176" t="str">
        <f>N98</f>
        <v>:</v>
      </c>
      <c r="F104" s="178">
        <f>M98</f>
        <v>0</v>
      </c>
      <c r="G104" s="190">
        <f>O100</f>
        <v>0</v>
      </c>
      <c r="H104" s="176" t="str">
        <f>N100</f>
        <v>:</v>
      </c>
      <c r="I104" s="178">
        <f>M100</f>
        <v>0</v>
      </c>
      <c r="J104" s="190">
        <f>O102</f>
        <v>0</v>
      </c>
      <c r="K104" s="176" t="str">
        <f>N102</f>
        <v>:</v>
      </c>
      <c r="L104" s="178">
        <f>M102</f>
        <v>0</v>
      </c>
      <c r="M104" s="180"/>
      <c r="N104" s="181"/>
      <c r="O104" s="182"/>
      <c r="P104" s="186">
        <f>D104+G104+J104</f>
        <v>0</v>
      </c>
      <c r="Q104" s="176" t="s">
        <v>6</v>
      </c>
      <c r="R104" s="178">
        <f>F104+I104+L104</f>
        <v>0</v>
      </c>
      <c r="S104" s="198">
        <f>IF(D104&gt;F104,2,IF(AND(D104&lt;F104,E104=":"),1,0))+IF(G104&gt;I104,2,IF(AND(G104&lt;I104,H104=":"),1,0))+IF(J104&gt;L104,2,IF(AND(J104&lt;L104,K104=":"),1,0))</f>
        <v>0</v>
      </c>
      <c r="T104" s="174"/>
    </row>
    <row r="105" spans="1:37" ht="13.5" thickBot="1" x14ac:dyDescent="0.25">
      <c r="A105" s="240"/>
      <c r="B105" s="189"/>
      <c r="C105" s="38" t="str">
        <f>IF(A104&gt;0,IF(VLOOKUP(A104,seznam!$A$4:$C$131,2)&gt;0,VLOOKUP(A104,seznam!$A$4:$C$131,2),"------"),"------")</f>
        <v>------</v>
      </c>
      <c r="D105" s="177"/>
      <c r="E105" s="177"/>
      <c r="F105" s="179"/>
      <c r="G105" s="191"/>
      <c r="H105" s="177"/>
      <c r="I105" s="179"/>
      <c r="J105" s="191"/>
      <c r="K105" s="177"/>
      <c r="L105" s="179"/>
      <c r="M105" s="183"/>
      <c r="N105" s="184"/>
      <c r="O105" s="185"/>
      <c r="P105" s="187"/>
      <c r="Q105" s="177"/>
      <c r="R105" s="179"/>
      <c r="S105" s="199"/>
      <c r="T105" s="175"/>
    </row>
    <row r="106" spans="1:37" ht="13.5" thickBot="1" x14ac:dyDescent="0.25"/>
    <row r="107" spans="1:37" ht="13.5" thickBot="1" x14ac:dyDescent="0.25">
      <c r="A107" s="86" t="s">
        <v>2</v>
      </c>
      <c r="B107" s="217" t="s">
        <v>60</v>
      </c>
      <c r="C107" s="218"/>
      <c r="D107" s="203">
        <v>1</v>
      </c>
      <c r="E107" s="219"/>
      <c r="F107" s="220"/>
      <c r="G107" s="221">
        <v>2</v>
      </c>
      <c r="H107" s="219"/>
      <c r="I107" s="220"/>
      <c r="J107" s="221">
        <v>3</v>
      </c>
      <c r="K107" s="219"/>
      <c r="L107" s="220"/>
      <c r="M107" s="221">
        <v>4</v>
      </c>
      <c r="N107" s="219"/>
      <c r="O107" s="222"/>
      <c r="P107" s="203" t="s">
        <v>3</v>
      </c>
      <c r="Q107" s="204"/>
      <c r="R107" s="205"/>
      <c r="S107" s="5" t="s">
        <v>4</v>
      </c>
      <c r="T107" s="4" t="s">
        <v>5</v>
      </c>
    </row>
    <row r="108" spans="1:37" x14ac:dyDescent="0.2">
      <c r="A108" s="238">
        <v>29</v>
      </c>
      <c r="B108" s="223">
        <v>1</v>
      </c>
      <c r="C108" s="39" t="str">
        <f>IF(A108&gt;0,IF(VLOOKUP(A108,seznam!$A$4:$C$131,3)&gt;0,VLOOKUP(A108,seznam!$A$4:$C$131,3),"------"),"------")</f>
        <v>Jiskra Strážnice</v>
      </c>
      <c r="D108" s="224"/>
      <c r="E108" s="225"/>
      <c r="F108" s="226"/>
      <c r="G108" s="227">
        <f>AE111</f>
        <v>3</v>
      </c>
      <c r="H108" s="206" t="str">
        <f>AF111</f>
        <v>:</v>
      </c>
      <c r="I108" s="207">
        <f>AG111</f>
        <v>0</v>
      </c>
      <c r="J108" s="227">
        <f>AG113</f>
        <v>3</v>
      </c>
      <c r="K108" s="206" t="str">
        <f>AF113</f>
        <v>:</v>
      </c>
      <c r="L108" s="207">
        <f>AE113</f>
        <v>0</v>
      </c>
      <c r="M108" s="227">
        <f>AE108</f>
        <v>0</v>
      </c>
      <c r="N108" s="206" t="str">
        <f>AF108</f>
        <v>:</v>
      </c>
      <c r="O108" s="228">
        <f>AG108</f>
        <v>0</v>
      </c>
      <c r="P108" s="229">
        <f>G108+J108+M108</f>
        <v>6</v>
      </c>
      <c r="Q108" s="206" t="s">
        <v>6</v>
      </c>
      <c r="R108" s="207">
        <f>I108+L108+O108</f>
        <v>0</v>
      </c>
      <c r="S108" s="208">
        <f>IF(G108&gt;I108,2,IF(AND(G108&lt;I108,H108=":"),1,0))+IF(J108&gt;L108,2,IF(AND(J108&lt;L108,K108=":"),1,0))+IF(M108&gt;O108,2,IF(AND(M108&lt;O108,N108=":"),1,0))</f>
        <v>4</v>
      </c>
      <c r="T108" s="209" t="s">
        <v>180</v>
      </c>
      <c r="V108" s="6">
        <v>1</v>
      </c>
      <c r="W108" s="10" t="str">
        <f>C109</f>
        <v>Piškula Jakub</v>
      </c>
      <c r="X108" s="16" t="s">
        <v>7</v>
      </c>
      <c r="Y108" s="13" t="str">
        <f>C115</f>
        <v>------</v>
      </c>
      <c r="Z108" s="42"/>
      <c r="AA108" s="43"/>
      <c r="AB108" s="43"/>
      <c r="AC108" s="43"/>
      <c r="AD108" s="47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0</v>
      </c>
      <c r="AF108" s="23" t="s">
        <v>6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0</v>
      </c>
      <c r="AJ108">
        <f>A108</f>
        <v>29</v>
      </c>
      <c r="AK108">
        <f>A114</f>
        <v>0</v>
      </c>
    </row>
    <row r="109" spans="1:37" x14ac:dyDescent="0.2">
      <c r="A109" s="239"/>
      <c r="B109" s="210"/>
      <c r="C109" s="85" t="str">
        <f>IF(A108&gt;0,IF(VLOOKUP(A108,seznam!$A$4:$C$131,2)&gt;0,VLOOKUP(A108,seznam!$A$4:$C$131,2),"------"),"------")</f>
        <v>Piškula Jakub</v>
      </c>
      <c r="D109" s="195"/>
      <c r="E109" s="195"/>
      <c r="F109" s="196"/>
      <c r="G109" s="197"/>
      <c r="H109" s="200"/>
      <c r="I109" s="192"/>
      <c r="J109" s="197"/>
      <c r="K109" s="200"/>
      <c r="L109" s="192"/>
      <c r="M109" s="197"/>
      <c r="N109" s="200"/>
      <c r="O109" s="212"/>
      <c r="P109" s="213"/>
      <c r="Q109" s="200"/>
      <c r="R109" s="192"/>
      <c r="S109" s="201"/>
      <c r="T109" s="202"/>
      <c r="V109" s="7">
        <v>2</v>
      </c>
      <c r="W109" s="11" t="str">
        <f>C111</f>
        <v>Bohdanov Ehor</v>
      </c>
      <c r="X109" s="17" t="s">
        <v>7</v>
      </c>
      <c r="Y109" s="14" t="str">
        <f>C113</f>
        <v>Jonášová Kristýna</v>
      </c>
      <c r="Z109" s="44" t="s">
        <v>173</v>
      </c>
      <c r="AA109" s="41" t="s">
        <v>169</v>
      </c>
      <c r="AB109" s="41" t="s">
        <v>163</v>
      </c>
      <c r="AC109" s="41"/>
      <c r="AD109" s="48"/>
      <c r="AE109" s="25">
        <f t="shared" si="20"/>
        <v>0</v>
      </c>
      <c r="AF109" s="26" t="s">
        <v>6</v>
      </c>
      <c r="AG109" s="27">
        <f t="shared" si="21"/>
        <v>3</v>
      </c>
      <c r="AJ109">
        <f>A110</f>
        <v>53</v>
      </c>
      <c r="AK109">
        <f>A112</f>
        <v>38</v>
      </c>
    </row>
    <row r="110" spans="1:37" x14ac:dyDescent="0.2">
      <c r="A110" s="239">
        <v>53</v>
      </c>
      <c r="B110" s="188">
        <v>2</v>
      </c>
      <c r="C110" s="40" t="str">
        <f>IF(A110&gt;0,IF(VLOOKUP(A110,seznam!$A$4:$C$131,3)&gt;0,VLOOKUP(A110,seznam!$A$4:$C$131,3),"------"),"------")</f>
        <v>MK Řeznovice</v>
      </c>
      <c r="D110" s="176">
        <f>I108</f>
        <v>0</v>
      </c>
      <c r="E110" s="176" t="str">
        <f>H108</f>
        <v>:</v>
      </c>
      <c r="F110" s="178">
        <f>G108</f>
        <v>3</v>
      </c>
      <c r="G110" s="180"/>
      <c r="H110" s="181"/>
      <c r="I110" s="193"/>
      <c r="J110" s="190">
        <f>AE109</f>
        <v>0</v>
      </c>
      <c r="K110" s="176" t="str">
        <f>AF109</f>
        <v>:</v>
      </c>
      <c r="L110" s="178">
        <f>AG109</f>
        <v>3</v>
      </c>
      <c r="M110" s="190">
        <f>AE112</f>
        <v>0</v>
      </c>
      <c r="N110" s="176" t="str">
        <f>AF112</f>
        <v>:</v>
      </c>
      <c r="O110" s="211">
        <f>AG112</f>
        <v>0</v>
      </c>
      <c r="P110" s="186">
        <f>D110+J110+M110</f>
        <v>0</v>
      </c>
      <c r="Q110" s="176" t="s">
        <v>6</v>
      </c>
      <c r="R110" s="178">
        <f>F110+L110+O110</f>
        <v>6</v>
      </c>
      <c r="S110" s="198">
        <f>IF(D110&gt;F110,2,IF(AND(D110&lt;F110,E110=":"),1,0))+IF(J110&gt;L110,2,IF(AND(J110&lt;L110,K110=":"),1,0))+IF(M110&gt;O110,2,IF(AND(M110&lt;O110,N110=":"),1,0))</f>
        <v>2</v>
      </c>
      <c r="T110" s="174" t="s">
        <v>182</v>
      </c>
      <c r="V110" s="7">
        <v>3</v>
      </c>
      <c r="W110" s="11" t="str">
        <f>C115</f>
        <v>------</v>
      </c>
      <c r="X110" s="18" t="s">
        <v>7</v>
      </c>
      <c r="Y110" s="14" t="str">
        <f>C113</f>
        <v>Jonášová Kristýna</v>
      </c>
      <c r="Z110" s="44"/>
      <c r="AA110" s="41"/>
      <c r="AB110" s="41"/>
      <c r="AC110" s="41"/>
      <c r="AD110" s="48"/>
      <c r="AE110" s="25">
        <f t="shared" si="20"/>
        <v>0</v>
      </c>
      <c r="AF110" s="26" t="s">
        <v>6</v>
      </c>
      <c r="AG110" s="27">
        <f t="shared" si="21"/>
        <v>0</v>
      </c>
      <c r="AJ110">
        <f>A114</f>
        <v>0</v>
      </c>
      <c r="AK110">
        <f>A112</f>
        <v>38</v>
      </c>
    </row>
    <row r="111" spans="1:37" x14ac:dyDescent="0.2">
      <c r="A111" s="239"/>
      <c r="B111" s="210"/>
      <c r="C111" s="37" t="str">
        <f>IF(A110&gt;0,IF(VLOOKUP(A110,seznam!$A$4:$C$131,2)&gt;0,VLOOKUP(A110,seznam!$A$4:$C$131,2),"------"),"------")</f>
        <v>Bohdanov Ehor</v>
      </c>
      <c r="D111" s="200"/>
      <c r="E111" s="200"/>
      <c r="F111" s="192"/>
      <c r="G111" s="194"/>
      <c r="H111" s="195"/>
      <c r="I111" s="196"/>
      <c r="J111" s="197"/>
      <c r="K111" s="200"/>
      <c r="L111" s="192"/>
      <c r="M111" s="197"/>
      <c r="N111" s="200"/>
      <c r="O111" s="212"/>
      <c r="P111" s="216"/>
      <c r="Q111" s="214"/>
      <c r="R111" s="215"/>
      <c r="S111" s="201"/>
      <c r="T111" s="202"/>
      <c r="V111" s="7">
        <v>4</v>
      </c>
      <c r="W111" s="11" t="str">
        <f>C109</f>
        <v>Piškula Jakub</v>
      </c>
      <c r="X111" s="17" t="s">
        <v>7</v>
      </c>
      <c r="Y111" s="14" t="str">
        <f>C111</f>
        <v>Bohdanov Ehor</v>
      </c>
      <c r="Z111" s="44" t="s">
        <v>23</v>
      </c>
      <c r="AA111" s="41" t="s">
        <v>13</v>
      </c>
      <c r="AB111" s="41" t="s">
        <v>162</v>
      </c>
      <c r="AC111" s="41"/>
      <c r="AD111" s="48"/>
      <c r="AE111" s="25">
        <f t="shared" si="20"/>
        <v>3</v>
      </c>
      <c r="AF111" s="26" t="s">
        <v>6</v>
      </c>
      <c r="AG111" s="27">
        <f t="shared" si="21"/>
        <v>0</v>
      </c>
      <c r="AJ111">
        <f>A108</f>
        <v>29</v>
      </c>
      <c r="AK111">
        <f>A110</f>
        <v>53</v>
      </c>
    </row>
    <row r="112" spans="1:37" x14ac:dyDescent="0.2">
      <c r="A112" s="239">
        <v>38</v>
      </c>
      <c r="B112" s="188">
        <v>3</v>
      </c>
      <c r="C112" s="40" t="str">
        <f>IF(A112&gt;0,IF(VLOOKUP(A112,seznam!$A$4:$C$131,3)&gt;0,VLOOKUP(A112,seznam!$A$4:$C$131,3),"------"),"------")</f>
        <v>STK Zbraslavec</v>
      </c>
      <c r="D112" s="176">
        <f>L108</f>
        <v>0</v>
      </c>
      <c r="E112" s="176" t="str">
        <f>K108</f>
        <v>:</v>
      </c>
      <c r="F112" s="178">
        <f>J108</f>
        <v>3</v>
      </c>
      <c r="G112" s="190">
        <f>L110</f>
        <v>3</v>
      </c>
      <c r="H112" s="176" t="str">
        <f>K110</f>
        <v>:</v>
      </c>
      <c r="I112" s="178">
        <f>J110</f>
        <v>0</v>
      </c>
      <c r="J112" s="180"/>
      <c r="K112" s="181"/>
      <c r="L112" s="193"/>
      <c r="M112" s="190">
        <f>AG110</f>
        <v>0</v>
      </c>
      <c r="N112" s="176" t="str">
        <f>AF110</f>
        <v>:</v>
      </c>
      <c r="O112" s="211">
        <f>AE110</f>
        <v>0</v>
      </c>
      <c r="P112" s="186">
        <f>D112+G112+M112</f>
        <v>3</v>
      </c>
      <c r="Q112" s="176" t="s">
        <v>6</v>
      </c>
      <c r="R112" s="178">
        <f>F112+I112+O112</f>
        <v>3</v>
      </c>
      <c r="S112" s="198">
        <f>IF(D112&gt;F112,2,IF(AND(D112&lt;F112,E112=":"),1,0))+IF(G112&gt;I112,2,IF(AND(G112&lt;I112,H112=":"),1,0))+IF(M112&gt;O112,2,IF(AND(M112&lt;O112,N112=":"),1,0))</f>
        <v>3</v>
      </c>
      <c r="T112" s="174" t="s">
        <v>181</v>
      </c>
      <c r="V112" s="7">
        <v>5</v>
      </c>
      <c r="W112" s="11" t="str">
        <f>C111</f>
        <v>Bohdanov Ehor</v>
      </c>
      <c r="X112" s="17" t="s">
        <v>7</v>
      </c>
      <c r="Y112" s="14" t="str">
        <f>C115</f>
        <v>------</v>
      </c>
      <c r="Z112" s="44"/>
      <c r="AA112" s="41"/>
      <c r="AB112" s="41"/>
      <c r="AC112" s="41"/>
      <c r="AD112" s="48"/>
      <c r="AE112" s="25">
        <f t="shared" si="20"/>
        <v>0</v>
      </c>
      <c r="AF112" s="26" t="s">
        <v>6</v>
      </c>
      <c r="AG112" s="27">
        <f t="shared" si="21"/>
        <v>0</v>
      </c>
      <c r="AJ112">
        <f>A110</f>
        <v>53</v>
      </c>
      <c r="AK112">
        <f>A114</f>
        <v>0</v>
      </c>
    </row>
    <row r="113" spans="1:37" ht="13.5" thickBot="1" x14ac:dyDescent="0.25">
      <c r="A113" s="239"/>
      <c r="B113" s="210"/>
      <c r="C113" s="37" t="str">
        <f>IF(A112&gt;0,IF(VLOOKUP(A112,seznam!$A$4:$C$131,2)&gt;0,VLOOKUP(A112,seznam!$A$4:$C$131,2),"------"),"------")</f>
        <v>Jonášová Kristýna</v>
      </c>
      <c r="D113" s="200"/>
      <c r="E113" s="200"/>
      <c r="F113" s="192"/>
      <c r="G113" s="197"/>
      <c r="H113" s="200"/>
      <c r="I113" s="192"/>
      <c r="J113" s="194"/>
      <c r="K113" s="195"/>
      <c r="L113" s="196"/>
      <c r="M113" s="197"/>
      <c r="N113" s="200"/>
      <c r="O113" s="212"/>
      <c r="P113" s="213"/>
      <c r="Q113" s="200"/>
      <c r="R113" s="192"/>
      <c r="S113" s="201"/>
      <c r="T113" s="202"/>
      <c r="V113" s="8">
        <v>6</v>
      </c>
      <c r="W113" s="12" t="str">
        <f>C113</f>
        <v>Jonášová Kristýna</v>
      </c>
      <c r="X113" s="19" t="s">
        <v>7</v>
      </c>
      <c r="Y113" s="15" t="str">
        <f>C109</f>
        <v>Piškula Jakub</v>
      </c>
      <c r="Z113" s="45" t="s">
        <v>171</v>
      </c>
      <c r="AA113" s="46" t="s">
        <v>184</v>
      </c>
      <c r="AB113" s="46" t="s">
        <v>172</v>
      </c>
      <c r="AC113" s="46"/>
      <c r="AD113" s="49"/>
      <c r="AE113" s="28">
        <f t="shared" si="20"/>
        <v>0</v>
      </c>
      <c r="AF113" s="29" t="s">
        <v>6</v>
      </c>
      <c r="AG113" s="30">
        <f t="shared" si="21"/>
        <v>3</v>
      </c>
      <c r="AJ113">
        <f>A112</f>
        <v>38</v>
      </c>
      <c r="AK113">
        <f>A108</f>
        <v>29</v>
      </c>
    </row>
    <row r="114" spans="1:37" x14ac:dyDescent="0.2">
      <c r="A114" s="239"/>
      <c r="B114" s="188">
        <v>4</v>
      </c>
      <c r="C114" s="40" t="str">
        <f>IF(A114&gt;0,IF(VLOOKUP(A114,seznam!$A$4:$C$131,3)&gt;0,VLOOKUP(A114,seznam!$A$4:$C$131,3),"------"),"------")</f>
        <v>------</v>
      </c>
      <c r="D114" s="176">
        <f>O108</f>
        <v>0</v>
      </c>
      <c r="E114" s="176" t="str">
        <f>N108</f>
        <v>:</v>
      </c>
      <c r="F114" s="178">
        <f>M108</f>
        <v>0</v>
      </c>
      <c r="G114" s="190">
        <f>O110</f>
        <v>0</v>
      </c>
      <c r="H114" s="176" t="str">
        <f>N110</f>
        <v>:</v>
      </c>
      <c r="I114" s="178">
        <f>M110</f>
        <v>0</v>
      </c>
      <c r="J114" s="190">
        <f>O112</f>
        <v>0</v>
      </c>
      <c r="K114" s="176" t="str">
        <f>N112</f>
        <v>:</v>
      </c>
      <c r="L114" s="178">
        <f>M112</f>
        <v>0</v>
      </c>
      <c r="M114" s="180"/>
      <c r="N114" s="181"/>
      <c r="O114" s="182"/>
      <c r="P114" s="186">
        <f>D114+G114+J114</f>
        <v>0</v>
      </c>
      <c r="Q114" s="176" t="s">
        <v>6</v>
      </c>
      <c r="R114" s="178">
        <f>F114+I114+L114</f>
        <v>0</v>
      </c>
      <c r="S114" s="198">
        <f>IF(D114&gt;F114,2,IF(AND(D114&lt;F114,E114=":"),1,0))+IF(G114&gt;I114,2,IF(AND(G114&lt;I114,H114=":"),1,0))+IF(J114&gt;L114,2,IF(AND(J114&lt;L114,K114=":"),1,0))</f>
        <v>0</v>
      </c>
      <c r="T114" s="174"/>
    </row>
    <row r="115" spans="1:37" ht="13.5" thickBot="1" x14ac:dyDescent="0.25">
      <c r="A115" s="240"/>
      <c r="B115" s="189"/>
      <c r="C115" s="38" t="str">
        <f>IF(A114&gt;0,IF(VLOOKUP(A114,seznam!$A$4:$C$131,2)&gt;0,VLOOKUP(A114,seznam!$A$4:$C$131,2),"------"),"------")</f>
        <v>------</v>
      </c>
      <c r="D115" s="177"/>
      <c r="E115" s="177"/>
      <c r="F115" s="179"/>
      <c r="G115" s="191"/>
      <c r="H115" s="177"/>
      <c r="I115" s="179"/>
      <c r="J115" s="191"/>
      <c r="K115" s="177"/>
      <c r="L115" s="179"/>
      <c r="M115" s="183"/>
      <c r="N115" s="184"/>
      <c r="O115" s="185"/>
      <c r="P115" s="187"/>
      <c r="Q115" s="177"/>
      <c r="R115" s="179"/>
      <c r="S115" s="199"/>
      <c r="T115" s="175"/>
    </row>
    <row r="116" spans="1:37" ht="13.5" thickBot="1" x14ac:dyDescent="0.25"/>
    <row r="117" spans="1:37" ht="13.5" thickBot="1" x14ac:dyDescent="0.25">
      <c r="A117" s="86" t="s">
        <v>2</v>
      </c>
      <c r="B117" s="217" t="s">
        <v>61</v>
      </c>
      <c r="C117" s="218"/>
      <c r="D117" s="203">
        <v>1</v>
      </c>
      <c r="E117" s="219"/>
      <c r="F117" s="220"/>
      <c r="G117" s="221">
        <v>2</v>
      </c>
      <c r="H117" s="219"/>
      <c r="I117" s="220"/>
      <c r="J117" s="221">
        <v>3</v>
      </c>
      <c r="K117" s="219"/>
      <c r="L117" s="220"/>
      <c r="M117" s="221">
        <v>4</v>
      </c>
      <c r="N117" s="219"/>
      <c r="O117" s="222"/>
      <c r="P117" s="203" t="s">
        <v>3</v>
      </c>
      <c r="Q117" s="204"/>
      <c r="R117" s="205"/>
      <c r="S117" s="5" t="s">
        <v>4</v>
      </c>
      <c r="T117" s="4" t="s">
        <v>5</v>
      </c>
    </row>
    <row r="118" spans="1:37" x14ac:dyDescent="0.2">
      <c r="A118" s="238">
        <v>30</v>
      </c>
      <c r="B118" s="223">
        <v>1</v>
      </c>
      <c r="C118" s="39" t="str">
        <f>IF(A118&gt;0,IF(VLOOKUP(A118,seznam!$A$4:$C$131,3)&gt;0,VLOOKUP(A118,seznam!$A$4:$C$131,3),"------"),"------")</f>
        <v>Jiskra Strážnice</v>
      </c>
      <c r="D118" s="224"/>
      <c r="E118" s="225"/>
      <c r="F118" s="226"/>
      <c r="G118" s="227">
        <f>AE121</f>
        <v>1</v>
      </c>
      <c r="H118" s="206" t="str">
        <f>AF121</f>
        <v>:</v>
      </c>
      <c r="I118" s="207">
        <f>AG121</f>
        <v>3</v>
      </c>
      <c r="J118" s="227">
        <f>AG123</f>
        <v>1</v>
      </c>
      <c r="K118" s="206" t="str">
        <f>AF123</f>
        <v>:</v>
      </c>
      <c r="L118" s="207">
        <f>AE123</f>
        <v>3</v>
      </c>
      <c r="M118" s="227">
        <f>AE118</f>
        <v>0</v>
      </c>
      <c r="N118" s="206" t="str">
        <f>AF118</f>
        <v>:</v>
      </c>
      <c r="O118" s="228">
        <f>AG118</f>
        <v>0</v>
      </c>
      <c r="P118" s="229">
        <f>G118+J118+M118</f>
        <v>2</v>
      </c>
      <c r="Q118" s="206" t="s">
        <v>6</v>
      </c>
      <c r="R118" s="207">
        <f>I118+L118+O118</f>
        <v>6</v>
      </c>
      <c r="S118" s="208">
        <f>IF(G118&gt;I118,2,IF(AND(G118&lt;I118,H118=":"),1,0))+IF(J118&gt;L118,2,IF(AND(J118&lt;L118,K118=":"),1,0))+IF(M118&gt;O118,2,IF(AND(M118&lt;O118,N118=":"),1,0))</f>
        <v>2</v>
      </c>
      <c r="T118" s="209" t="s">
        <v>182</v>
      </c>
      <c r="V118" s="6">
        <v>1</v>
      </c>
      <c r="W118" s="10" t="str">
        <f>C119</f>
        <v>Svobodová Kristýna</v>
      </c>
      <c r="X118" s="16" t="s">
        <v>7</v>
      </c>
      <c r="Y118" s="13" t="str">
        <f>C125</f>
        <v>------</v>
      </c>
      <c r="Z118" s="42"/>
      <c r="AA118" s="43"/>
      <c r="AB118" s="43"/>
      <c r="AC118" s="43"/>
      <c r="AD118" s="47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0</v>
      </c>
      <c r="AF118" s="23" t="s">
        <v>6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0</v>
      </c>
      <c r="AJ118">
        <f>A118</f>
        <v>30</v>
      </c>
      <c r="AK118">
        <f>A124</f>
        <v>0</v>
      </c>
    </row>
    <row r="119" spans="1:37" x14ac:dyDescent="0.2">
      <c r="A119" s="239"/>
      <c r="B119" s="210"/>
      <c r="C119" s="85" t="str">
        <f>IF(A118&gt;0,IF(VLOOKUP(A118,seznam!$A$4:$C$131,2)&gt;0,VLOOKUP(A118,seznam!$A$4:$C$131,2),"------"),"------")</f>
        <v>Svobodová Kristýna</v>
      </c>
      <c r="D119" s="195"/>
      <c r="E119" s="195"/>
      <c r="F119" s="196"/>
      <c r="G119" s="197"/>
      <c r="H119" s="200"/>
      <c r="I119" s="192"/>
      <c r="J119" s="197"/>
      <c r="K119" s="200"/>
      <c r="L119" s="192"/>
      <c r="M119" s="197"/>
      <c r="N119" s="200"/>
      <c r="O119" s="212"/>
      <c r="P119" s="213"/>
      <c r="Q119" s="200"/>
      <c r="R119" s="192"/>
      <c r="S119" s="201"/>
      <c r="T119" s="202"/>
      <c r="V119" s="7">
        <v>2</v>
      </c>
      <c r="W119" s="11" t="str">
        <f>C121</f>
        <v>Pantlík Daniel</v>
      </c>
      <c r="X119" s="17" t="s">
        <v>7</v>
      </c>
      <c r="Y119" s="14" t="str">
        <f>C123</f>
        <v>Macinková Ella</v>
      </c>
      <c r="Z119" s="44" t="s">
        <v>165</v>
      </c>
      <c r="AA119" s="41" t="s">
        <v>24</v>
      </c>
      <c r="AB119" s="41" t="s">
        <v>171</v>
      </c>
      <c r="AC119" s="41" t="s">
        <v>24</v>
      </c>
      <c r="AD119" s="48"/>
      <c r="AE119" s="25">
        <f t="shared" si="22"/>
        <v>3</v>
      </c>
      <c r="AF119" s="26" t="s">
        <v>6</v>
      </c>
      <c r="AG119" s="27">
        <f t="shared" si="23"/>
        <v>1</v>
      </c>
      <c r="AJ119">
        <f>A120</f>
        <v>51</v>
      </c>
      <c r="AK119">
        <f>A122</f>
        <v>40</v>
      </c>
    </row>
    <row r="120" spans="1:37" x14ac:dyDescent="0.2">
      <c r="A120" s="239">
        <v>51</v>
      </c>
      <c r="B120" s="188">
        <v>2</v>
      </c>
      <c r="C120" s="40" t="str">
        <f>IF(A120&gt;0,IF(VLOOKUP(A120,seznam!$A$4:$C$131,3)&gt;0,VLOOKUP(A120,seznam!$A$4:$C$131,3),"------"),"------")</f>
        <v>MK Řeznovice</v>
      </c>
      <c r="D120" s="176">
        <f>I118</f>
        <v>3</v>
      </c>
      <c r="E120" s="176" t="str">
        <f>H118</f>
        <v>:</v>
      </c>
      <c r="F120" s="178">
        <f>G118</f>
        <v>1</v>
      </c>
      <c r="G120" s="180"/>
      <c r="H120" s="181"/>
      <c r="I120" s="193"/>
      <c r="J120" s="190">
        <f>AE119</f>
        <v>3</v>
      </c>
      <c r="K120" s="176" t="str">
        <f>AF119</f>
        <v>:</v>
      </c>
      <c r="L120" s="178">
        <f>AG119</f>
        <v>1</v>
      </c>
      <c r="M120" s="190">
        <f>AE122</f>
        <v>0</v>
      </c>
      <c r="N120" s="176" t="str">
        <f>AF122</f>
        <v>:</v>
      </c>
      <c r="O120" s="211">
        <f>AG122</f>
        <v>0</v>
      </c>
      <c r="P120" s="186">
        <f>D120+J120+M120</f>
        <v>6</v>
      </c>
      <c r="Q120" s="176" t="s">
        <v>6</v>
      </c>
      <c r="R120" s="178">
        <f>F120+L120+O120</f>
        <v>2</v>
      </c>
      <c r="S120" s="198">
        <f>IF(D120&gt;F120,2,IF(AND(D120&lt;F120,E120=":"),1,0))+IF(J120&gt;L120,2,IF(AND(J120&lt;L120,K120=":"),1,0))+IF(M120&gt;O120,2,IF(AND(M120&lt;O120,N120=":"),1,0))</f>
        <v>4</v>
      </c>
      <c r="T120" s="174" t="s">
        <v>180</v>
      </c>
      <c r="V120" s="7">
        <v>3</v>
      </c>
      <c r="W120" s="11" t="str">
        <f>C125</f>
        <v>------</v>
      </c>
      <c r="X120" s="18" t="s">
        <v>7</v>
      </c>
      <c r="Y120" s="14" t="str">
        <f>C123</f>
        <v>Macinková Ella</v>
      </c>
      <c r="Z120" s="44"/>
      <c r="AA120" s="41"/>
      <c r="AB120" s="41"/>
      <c r="AC120" s="41"/>
      <c r="AD120" s="48"/>
      <c r="AE120" s="25">
        <f t="shared" si="22"/>
        <v>0</v>
      </c>
      <c r="AF120" s="26" t="s">
        <v>6</v>
      </c>
      <c r="AG120" s="27">
        <f t="shared" si="23"/>
        <v>0</v>
      </c>
      <c r="AJ120">
        <f>A124</f>
        <v>0</v>
      </c>
      <c r="AK120">
        <f>A122</f>
        <v>40</v>
      </c>
    </row>
    <row r="121" spans="1:37" x14ac:dyDescent="0.2">
      <c r="A121" s="239"/>
      <c r="B121" s="210"/>
      <c r="C121" s="37" t="str">
        <f>IF(A120&gt;0,IF(VLOOKUP(A120,seznam!$A$4:$C$131,2)&gt;0,VLOOKUP(A120,seznam!$A$4:$C$131,2),"------"),"------")</f>
        <v>Pantlík Daniel</v>
      </c>
      <c r="D121" s="200"/>
      <c r="E121" s="200"/>
      <c r="F121" s="192"/>
      <c r="G121" s="194"/>
      <c r="H121" s="195"/>
      <c r="I121" s="196"/>
      <c r="J121" s="197"/>
      <c r="K121" s="200"/>
      <c r="L121" s="192"/>
      <c r="M121" s="197"/>
      <c r="N121" s="200"/>
      <c r="O121" s="212"/>
      <c r="P121" s="216"/>
      <c r="Q121" s="214"/>
      <c r="R121" s="215"/>
      <c r="S121" s="201"/>
      <c r="T121" s="202"/>
      <c r="V121" s="7">
        <v>4</v>
      </c>
      <c r="W121" s="11" t="str">
        <f>C119</f>
        <v>Svobodová Kristýna</v>
      </c>
      <c r="X121" s="17" t="s">
        <v>7</v>
      </c>
      <c r="Y121" s="14" t="str">
        <f>C121</f>
        <v>Pantlík Daniel</v>
      </c>
      <c r="Z121" s="44" t="s">
        <v>13</v>
      </c>
      <c r="AA121" s="41" t="s">
        <v>174</v>
      </c>
      <c r="AB121" s="41" t="s">
        <v>172</v>
      </c>
      <c r="AC121" s="41" t="s">
        <v>172</v>
      </c>
      <c r="AD121" s="48"/>
      <c r="AE121" s="25">
        <f t="shared" si="22"/>
        <v>1</v>
      </c>
      <c r="AF121" s="26" t="s">
        <v>6</v>
      </c>
      <c r="AG121" s="27">
        <f t="shared" si="23"/>
        <v>3</v>
      </c>
      <c r="AJ121">
        <f>A118</f>
        <v>30</v>
      </c>
      <c r="AK121">
        <f>A120</f>
        <v>51</v>
      </c>
    </row>
    <row r="122" spans="1:37" x14ac:dyDescent="0.2">
      <c r="A122" s="239">
        <v>40</v>
      </c>
      <c r="B122" s="188">
        <v>3</v>
      </c>
      <c r="C122" s="40" t="str">
        <f>IF(A122&gt;0,IF(VLOOKUP(A122,seznam!$A$4:$C$131,3)&gt;0,VLOOKUP(A122,seznam!$A$4:$C$131,3),"------"),"------")</f>
        <v>KST FOSFA LVA</v>
      </c>
      <c r="D122" s="176">
        <f>L118</f>
        <v>3</v>
      </c>
      <c r="E122" s="176" t="str">
        <f>K118</f>
        <v>:</v>
      </c>
      <c r="F122" s="178">
        <f>J118</f>
        <v>1</v>
      </c>
      <c r="G122" s="190">
        <f>L120</f>
        <v>1</v>
      </c>
      <c r="H122" s="176" t="str">
        <f>K120</f>
        <v>:</v>
      </c>
      <c r="I122" s="178">
        <f>J120</f>
        <v>3</v>
      </c>
      <c r="J122" s="180"/>
      <c r="K122" s="181"/>
      <c r="L122" s="193"/>
      <c r="M122" s="190">
        <f>AG120</f>
        <v>0</v>
      </c>
      <c r="N122" s="176" t="str">
        <f>AF120</f>
        <v>:</v>
      </c>
      <c r="O122" s="211">
        <f>AE120</f>
        <v>0</v>
      </c>
      <c r="P122" s="186">
        <f>D122+G122+M122</f>
        <v>4</v>
      </c>
      <c r="Q122" s="176" t="s">
        <v>6</v>
      </c>
      <c r="R122" s="178">
        <f>F122+I122+O122</f>
        <v>4</v>
      </c>
      <c r="S122" s="198">
        <f>IF(D122&gt;F122,2,IF(AND(D122&lt;F122,E122=":"),1,0))+IF(G122&gt;I122,2,IF(AND(G122&lt;I122,H122=":"),1,0))+IF(M122&gt;O122,2,IF(AND(M122&lt;O122,N122=":"),1,0))</f>
        <v>3</v>
      </c>
      <c r="T122" s="174" t="s">
        <v>181</v>
      </c>
      <c r="V122" s="7">
        <v>5</v>
      </c>
      <c r="W122" s="11" t="str">
        <f>C121</f>
        <v>Pantlík Daniel</v>
      </c>
      <c r="X122" s="17" t="s">
        <v>7</v>
      </c>
      <c r="Y122" s="14" t="str">
        <f>C125</f>
        <v>------</v>
      </c>
      <c r="Z122" s="44"/>
      <c r="AA122" s="41"/>
      <c r="AB122" s="41"/>
      <c r="AC122" s="41"/>
      <c r="AD122" s="48"/>
      <c r="AE122" s="25">
        <f t="shared" si="22"/>
        <v>0</v>
      </c>
      <c r="AF122" s="26" t="s">
        <v>6</v>
      </c>
      <c r="AG122" s="27">
        <f t="shared" si="23"/>
        <v>0</v>
      </c>
      <c r="AJ122">
        <f>A120</f>
        <v>51</v>
      </c>
      <c r="AK122">
        <f>A124</f>
        <v>0</v>
      </c>
    </row>
    <row r="123" spans="1:37" ht="13.5" thickBot="1" x14ac:dyDescent="0.25">
      <c r="A123" s="239"/>
      <c r="B123" s="210"/>
      <c r="C123" s="37" t="str">
        <f>IF(A122&gt;0,IF(VLOOKUP(A122,seznam!$A$4:$C$131,2)&gt;0,VLOOKUP(A122,seznam!$A$4:$C$131,2),"------"),"------")</f>
        <v>Macinková Ella</v>
      </c>
      <c r="D123" s="200"/>
      <c r="E123" s="200"/>
      <c r="F123" s="192"/>
      <c r="G123" s="197"/>
      <c r="H123" s="200"/>
      <c r="I123" s="192"/>
      <c r="J123" s="194"/>
      <c r="K123" s="195"/>
      <c r="L123" s="196"/>
      <c r="M123" s="197"/>
      <c r="N123" s="200"/>
      <c r="O123" s="212"/>
      <c r="P123" s="213"/>
      <c r="Q123" s="200"/>
      <c r="R123" s="192"/>
      <c r="S123" s="201"/>
      <c r="T123" s="202"/>
      <c r="V123" s="8">
        <v>6</v>
      </c>
      <c r="W123" s="12" t="str">
        <f>C123</f>
        <v>Macinková Ella</v>
      </c>
      <c r="X123" s="19" t="s">
        <v>7</v>
      </c>
      <c r="Y123" s="15" t="str">
        <f>C119</f>
        <v>Svobodová Kristýna</v>
      </c>
      <c r="Z123" s="45" t="s">
        <v>174</v>
      </c>
      <c r="AA123" s="46" t="s">
        <v>168</v>
      </c>
      <c r="AB123" s="46" t="s">
        <v>170</v>
      </c>
      <c r="AC123" s="46" t="s">
        <v>168</v>
      </c>
      <c r="AD123" s="49"/>
      <c r="AE123" s="28">
        <f t="shared" si="22"/>
        <v>3</v>
      </c>
      <c r="AF123" s="29" t="s">
        <v>6</v>
      </c>
      <c r="AG123" s="30">
        <f t="shared" si="23"/>
        <v>1</v>
      </c>
      <c r="AJ123">
        <f>A122</f>
        <v>40</v>
      </c>
      <c r="AK123">
        <f>A118</f>
        <v>30</v>
      </c>
    </row>
    <row r="124" spans="1:37" x14ac:dyDescent="0.2">
      <c r="A124" s="239"/>
      <c r="B124" s="188">
        <v>4</v>
      </c>
      <c r="C124" s="40" t="str">
        <f>IF(A124&gt;0,IF(VLOOKUP(A124,seznam!$A$4:$C$131,3)&gt;0,VLOOKUP(A124,seznam!$A$4:$C$131,3),"------"),"------")</f>
        <v>------</v>
      </c>
      <c r="D124" s="176">
        <f>O118</f>
        <v>0</v>
      </c>
      <c r="E124" s="176" t="str">
        <f>N118</f>
        <v>:</v>
      </c>
      <c r="F124" s="178">
        <f>M118</f>
        <v>0</v>
      </c>
      <c r="G124" s="190">
        <f>O120</f>
        <v>0</v>
      </c>
      <c r="H124" s="176" t="str">
        <f>N120</f>
        <v>:</v>
      </c>
      <c r="I124" s="178">
        <f>M120</f>
        <v>0</v>
      </c>
      <c r="J124" s="190">
        <f>O122</f>
        <v>0</v>
      </c>
      <c r="K124" s="176" t="str">
        <f>N122</f>
        <v>:</v>
      </c>
      <c r="L124" s="178">
        <f>M122</f>
        <v>0</v>
      </c>
      <c r="M124" s="180"/>
      <c r="N124" s="181"/>
      <c r="O124" s="182"/>
      <c r="P124" s="186">
        <f>D124+G124+J124</f>
        <v>0</v>
      </c>
      <c r="Q124" s="176" t="s">
        <v>6</v>
      </c>
      <c r="R124" s="178">
        <f>F124+I124+L124</f>
        <v>0</v>
      </c>
      <c r="S124" s="198">
        <f>IF(D124&gt;F124,2,IF(AND(D124&lt;F124,E124=":"),1,0))+IF(G124&gt;I124,2,IF(AND(G124&lt;I124,H124=":"),1,0))+IF(J124&gt;L124,2,IF(AND(J124&lt;L124,K124=":"),1,0))</f>
        <v>0</v>
      </c>
      <c r="T124" s="174"/>
    </row>
    <row r="125" spans="1:37" ht="13.5" thickBot="1" x14ac:dyDescent="0.25">
      <c r="A125" s="240"/>
      <c r="B125" s="189"/>
      <c r="C125" s="38" t="str">
        <f>IF(A124&gt;0,IF(VLOOKUP(A124,seznam!$A$4:$C$131,2)&gt;0,VLOOKUP(A124,seznam!$A$4:$C$131,2),"------"),"------")</f>
        <v>------</v>
      </c>
      <c r="D125" s="177"/>
      <c r="E125" s="177"/>
      <c r="F125" s="179"/>
      <c r="G125" s="191"/>
      <c r="H125" s="177"/>
      <c r="I125" s="179"/>
      <c r="J125" s="191"/>
      <c r="K125" s="177"/>
      <c r="L125" s="179"/>
      <c r="M125" s="183"/>
      <c r="N125" s="184"/>
      <c r="O125" s="185"/>
      <c r="P125" s="187"/>
      <c r="Q125" s="177"/>
      <c r="R125" s="179"/>
      <c r="S125" s="199"/>
      <c r="T125" s="175"/>
    </row>
    <row r="127" spans="1:37" ht="39.950000000000003" customHeight="1" x14ac:dyDescent="0.2">
      <c r="B127" s="232" t="str">
        <f>B1</f>
        <v>BTM U11 Lednice 13.4.2024</v>
      </c>
      <c r="C127" s="233"/>
      <c r="D127" s="233"/>
      <c r="E127" s="233"/>
      <c r="F127" s="233"/>
      <c r="G127" s="233"/>
      <c r="H127" s="233"/>
      <c r="I127" s="233"/>
      <c r="J127" s="233"/>
      <c r="K127" s="233"/>
      <c r="L127" s="233"/>
      <c r="M127" s="233"/>
      <c r="N127" s="233"/>
      <c r="O127" s="233"/>
      <c r="P127" s="233"/>
      <c r="Q127" s="233"/>
      <c r="R127" s="233"/>
      <c r="S127" s="233"/>
      <c r="T127" s="233"/>
      <c r="U127" s="233"/>
      <c r="V127" s="233"/>
      <c r="W127" s="233"/>
      <c r="X127" s="233"/>
      <c r="Y127" s="233"/>
      <c r="Z127" s="233"/>
      <c r="AA127" s="233"/>
      <c r="AB127" s="233"/>
      <c r="AC127" s="233"/>
      <c r="AD127" s="233"/>
      <c r="AE127" s="233"/>
      <c r="AF127" s="233"/>
      <c r="AG127" s="233"/>
    </row>
    <row r="128" spans="1:37" ht="13.5" thickBot="1" x14ac:dyDescent="0.25"/>
    <row r="129" spans="1:37" ht="13.5" thickBot="1" x14ac:dyDescent="0.25">
      <c r="A129" s="86" t="s">
        <v>2</v>
      </c>
      <c r="B129" s="217" t="s">
        <v>73</v>
      </c>
      <c r="C129" s="218"/>
      <c r="D129" s="203">
        <v>1</v>
      </c>
      <c r="E129" s="219"/>
      <c r="F129" s="220"/>
      <c r="G129" s="221">
        <v>2</v>
      </c>
      <c r="H129" s="219"/>
      <c r="I129" s="220"/>
      <c r="J129" s="221">
        <v>3</v>
      </c>
      <c r="K129" s="219"/>
      <c r="L129" s="220"/>
      <c r="M129" s="221">
        <v>4</v>
      </c>
      <c r="N129" s="219"/>
      <c r="O129" s="222"/>
      <c r="P129" s="203" t="s">
        <v>3</v>
      </c>
      <c r="Q129" s="204"/>
      <c r="R129" s="205"/>
      <c r="S129" s="5" t="s">
        <v>4</v>
      </c>
      <c r="T129" s="4" t="s">
        <v>5</v>
      </c>
    </row>
    <row r="130" spans="1:37" x14ac:dyDescent="0.2">
      <c r="A130" s="238">
        <v>31</v>
      </c>
      <c r="B130" s="223">
        <v>1</v>
      </c>
      <c r="C130" s="39" t="str">
        <f>IF(A130&gt;0,IF(VLOOKUP(A130,seznam!$A$4:$C$131,3)&gt;0,VLOOKUP(A130,seznam!$A$4:$C$131,3),"------"),"------")</f>
        <v>KST FOSFA LVA</v>
      </c>
      <c r="D130" s="224"/>
      <c r="E130" s="225"/>
      <c r="F130" s="226"/>
      <c r="G130" s="227">
        <f>AE133</f>
        <v>3</v>
      </c>
      <c r="H130" s="206" t="str">
        <f>AF133</f>
        <v>:</v>
      </c>
      <c r="I130" s="207">
        <f>AG133</f>
        <v>0</v>
      </c>
      <c r="J130" s="227">
        <f>AG135</f>
        <v>3</v>
      </c>
      <c r="K130" s="206" t="str">
        <f>AF135</f>
        <v>:</v>
      </c>
      <c r="L130" s="207">
        <f>AE135</f>
        <v>0</v>
      </c>
      <c r="M130" s="227">
        <f>AE130</f>
        <v>0</v>
      </c>
      <c r="N130" s="206" t="str">
        <f>AF130</f>
        <v>:</v>
      </c>
      <c r="O130" s="228">
        <f>AG130</f>
        <v>3</v>
      </c>
      <c r="P130" s="229">
        <f>G130+J130+M130</f>
        <v>6</v>
      </c>
      <c r="Q130" s="206" t="s">
        <v>6</v>
      </c>
      <c r="R130" s="207">
        <f>I130+L130+O130</f>
        <v>3</v>
      </c>
      <c r="S130" s="208">
        <f>IF(G130&gt;I130,2,IF(AND(G130&lt;I130,H130=":"),1,0))+IF(J130&gt;L130,2,IF(AND(J130&lt;L130,K130=":"),1,0))+IF(M130&gt;O130,2,IF(AND(M130&lt;O130,N130=":"),1,0))</f>
        <v>5</v>
      </c>
      <c r="T130" s="209" t="s">
        <v>181</v>
      </c>
      <c r="V130" s="6">
        <v>1</v>
      </c>
      <c r="W130" s="10" t="str">
        <f>C131</f>
        <v>Sýkora Šebestián</v>
      </c>
      <c r="X130" s="16" t="s">
        <v>7</v>
      </c>
      <c r="Y130" s="13" t="str">
        <f>C137</f>
        <v>Rybecký Jakub</v>
      </c>
      <c r="Z130" s="42" t="s">
        <v>160</v>
      </c>
      <c r="AA130" s="43" t="s">
        <v>161</v>
      </c>
      <c r="AB130" s="43" t="s">
        <v>161</v>
      </c>
      <c r="AC130" s="43"/>
      <c r="AD130" s="47"/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0</v>
      </c>
      <c r="AF130" s="23" t="s">
        <v>6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3</v>
      </c>
      <c r="AJ130">
        <f>A130</f>
        <v>31</v>
      </c>
      <c r="AK130">
        <f>A136</f>
        <v>55</v>
      </c>
    </row>
    <row r="131" spans="1:37" x14ac:dyDescent="0.2">
      <c r="A131" s="239"/>
      <c r="B131" s="210"/>
      <c r="C131" s="85" t="str">
        <f>IF(A130&gt;0,IF(VLOOKUP(A130,seznam!$A$4:$C$131,2)&gt;0,VLOOKUP(A130,seznam!$A$4:$C$131,2),"------"),"------")</f>
        <v>Sýkora Šebestián</v>
      </c>
      <c r="D131" s="195"/>
      <c r="E131" s="195"/>
      <c r="F131" s="196"/>
      <c r="G131" s="197"/>
      <c r="H131" s="200"/>
      <c r="I131" s="192"/>
      <c r="J131" s="197"/>
      <c r="K131" s="200"/>
      <c r="L131" s="192"/>
      <c r="M131" s="197"/>
      <c r="N131" s="200"/>
      <c r="O131" s="212"/>
      <c r="P131" s="213"/>
      <c r="Q131" s="200"/>
      <c r="R131" s="192"/>
      <c r="S131" s="201"/>
      <c r="T131" s="202"/>
      <c r="V131" s="7">
        <v>2</v>
      </c>
      <c r="W131" s="11" t="str">
        <f>C133</f>
        <v>Kovanič Martin</v>
      </c>
      <c r="X131" s="17" t="s">
        <v>7</v>
      </c>
      <c r="Y131" s="14" t="str">
        <f>C135</f>
        <v>Krupková Klaudie</v>
      </c>
      <c r="Z131" s="44" t="s">
        <v>165</v>
      </c>
      <c r="AA131" s="41" t="s">
        <v>173</v>
      </c>
      <c r="AB131" s="41" t="s">
        <v>162</v>
      </c>
      <c r="AC131" s="41" t="s">
        <v>167</v>
      </c>
      <c r="AD131" s="48" t="s">
        <v>169</v>
      </c>
      <c r="AE131" s="25">
        <f t="shared" si="24"/>
        <v>2</v>
      </c>
      <c r="AF131" s="26" t="s">
        <v>6</v>
      </c>
      <c r="AG131" s="27">
        <f t="shared" si="25"/>
        <v>3</v>
      </c>
      <c r="AJ131">
        <f>A132</f>
        <v>47</v>
      </c>
      <c r="AK131">
        <f>A134</f>
        <v>35</v>
      </c>
    </row>
    <row r="132" spans="1:37" x14ac:dyDescent="0.2">
      <c r="A132" s="239">
        <v>47</v>
      </c>
      <c r="B132" s="188">
        <v>2</v>
      </c>
      <c r="C132" s="40" t="str">
        <f>IF(A132&gt;0,IF(VLOOKUP(A132,seznam!$A$4:$C$131,3)&gt;0,VLOOKUP(A132,seznam!$A$4:$C$131,3),"------"),"------")</f>
        <v>MSK Břeclav</v>
      </c>
      <c r="D132" s="176">
        <f>I130</f>
        <v>0</v>
      </c>
      <c r="E132" s="176" t="str">
        <f>H130</f>
        <v>:</v>
      </c>
      <c r="F132" s="178">
        <f>G130</f>
        <v>3</v>
      </c>
      <c r="G132" s="180"/>
      <c r="H132" s="181"/>
      <c r="I132" s="193"/>
      <c r="J132" s="190">
        <f>AE131</f>
        <v>2</v>
      </c>
      <c r="K132" s="176" t="str">
        <f>AF131</f>
        <v>:</v>
      </c>
      <c r="L132" s="178">
        <f>AG131</f>
        <v>3</v>
      </c>
      <c r="M132" s="190">
        <f>AE134</f>
        <v>0</v>
      </c>
      <c r="N132" s="176" t="str">
        <f>AF134</f>
        <v>:</v>
      </c>
      <c r="O132" s="211">
        <f>AG134</f>
        <v>3</v>
      </c>
      <c r="P132" s="186">
        <f>D132+J132+M132</f>
        <v>2</v>
      </c>
      <c r="Q132" s="176" t="s">
        <v>6</v>
      </c>
      <c r="R132" s="178">
        <f>F132+L132+O132</f>
        <v>9</v>
      </c>
      <c r="S132" s="198">
        <f>IF(D132&gt;F132,2,IF(AND(D132&lt;F132,E132=":"),1,0))+IF(J132&gt;L132,2,IF(AND(J132&lt;L132,K132=":"),1,0))+IF(M132&gt;O132,2,IF(AND(M132&lt;O132,N132=":"),1,0))</f>
        <v>3</v>
      </c>
      <c r="T132" s="174" t="s">
        <v>183</v>
      </c>
      <c r="V132" s="7">
        <v>3</v>
      </c>
      <c r="W132" s="11" t="str">
        <f>C137</f>
        <v>Rybecký Jakub</v>
      </c>
      <c r="X132" s="18" t="s">
        <v>7</v>
      </c>
      <c r="Y132" s="14" t="str">
        <f>C135</f>
        <v>Krupková Klaudie</v>
      </c>
      <c r="Z132" s="44" t="s">
        <v>13</v>
      </c>
      <c r="AA132" s="41" t="s">
        <v>166</v>
      </c>
      <c r="AB132" s="41" t="s">
        <v>22</v>
      </c>
      <c r="AC132" s="41"/>
      <c r="AD132" s="48"/>
      <c r="AE132" s="25">
        <f t="shared" si="24"/>
        <v>3</v>
      </c>
      <c r="AF132" s="26" t="s">
        <v>6</v>
      </c>
      <c r="AG132" s="27">
        <f t="shared" si="25"/>
        <v>0</v>
      </c>
      <c r="AJ132">
        <f>A136</f>
        <v>55</v>
      </c>
      <c r="AK132">
        <f>A134</f>
        <v>35</v>
      </c>
    </row>
    <row r="133" spans="1:37" x14ac:dyDescent="0.2">
      <c r="A133" s="239"/>
      <c r="B133" s="210"/>
      <c r="C133" s="37" t="str">
        <f>IF(A132&gt;0,IF(VLOOKUP(A132,seznam!$A$4:$C$131,2)&gt;0,VLOOKUP(A132,seznam!$A$4:$C$131,2),"------"),"------")</f>
        <v>Kovanič Martin</v>
      </c>
      <c r="D133" s="200"/>
      <c r="E133" s="200"/>
      <c r="F133" s="192"/>
      <c r="G133" s="194"/>
      <c r="H133" s="195"/>
      <c r="I133" s="196"/>
      <c r="J133" s="197"/>
      <c r="K133" s="200"/>
      <c r="L133" s="192"/>
      <c r="M133" s="197"/>
      <c r="N133" s="200"/>
      <c r="O133" s="212"/>
      <c r="P133" s="216"/>
      <c r="Q133" s="214"/>
      <c r="R133" s="215"/>
      <c r="S133" s="201"/>
      <c r="T133" s="202"/>
      <c r="V133" s="7">
        <v>4</v>
      </c>
      <c r="W133" s="11" t="str">
        <f>C131</f>
        <v>Sýkora Šebestián</v>
      </c>
      <c r="X133" s="17" t="s">
        <v>7</v>
      </c>
      <c r="Y133" s="14" t="str">
        <f>C133</f>
        <v>Kovanič Martin</v>
      </c>
      <c r="Z133" s="44" t="s">
        <v>162</v>
      </c>
      <c r="AA133" s="41" t="s">
        <v>13</v>
      </c>
      <c r="AB133" s="41" t="s">
        <v>22</v>
      </c>
      <c r="AC133" s="41"/>
      <c r="AD133" s="48"/>
      <c r="AE133" s="25">
        <f t="shared" si="24"/>
        <v>3</v>
      </c>
      <c r="AF133" s="26" t="s">
        <v>6</v>
      </c>
      <c r="AG133" s="27">
        <f t="shared" si="25"/>
        <v>0</v>
      </c>
      <c r="AJ133">
        <f>A130</f>
        <v>31</v>
      </c>
      <c r="AK133">
        <f>A132</f>
        <v>47</v>
      </c>
    </row>
    <row r="134" spans="1:37" x14ac:dyDescent="0.2">
      <c r="A134" s="239">
        <v>35</v>
      </c>
      <c r="B134" s="188">
        <v>3</v>
      </c>
      <c r="C134" s="40" t="str">
        <f>IF(A134&gt;0,IF(VLOOKUP(A134,seznam!$A$4:$C$131,3)&gt;0,VLOOKUP(A134,seznam!$A$4:$C$131,3),"------"),"------")</f>
        <v>KST Blansko</v>
      </c>
      <c r="D134" s="176">
        <f>L130</f>
        <v>0</v>
      </c>
      <c r="E134" s="176" t="str">
        <f>K130</f>
        <v>:</v>
      </c>
      <c r="F134" s="178">
        <f>J130</f>
        <v>3</v>
      </c>
      <c r="G134" s="190">
        <f>L132</f>
        <v>3</v>
      </c>
      <c r="H134" s="176" t="str">
        <f>K132</f>
        <v>:</v>
      </c>
      <c r="I134" s="178">
        <f>J132</f>
        <v>2</v>
      </c>
      <c r="J134" s="180"/>
      <c r="K134" s="181"/>
      <c r="L134" s="193"/>
      <c r="M134" s="190">
        <f>AG132</f>
        <v>0</v>
      </c>
      <c r="N134" s="176" t="str">
        <f>AF132</f>
        <v>:</v>
      </c>
      <c r="O134" s="211">
        <f>AE132</f>
        <v>3</v>
      </c>
      <c r="P134" s="186">
        <f>D134+G134+M134</f>
        <v>3</v>
      </c>
      <c r="Q134" s="176" t="s">
        <v>6</v>
      </c>
      <c r="R134" s="178">
        <f>F134+I134+O134</f>
        <v>8</v>
      </c>
      <c r="S134" s="198">
        <f>IF(D134&gt;F134,2,IF(AND(D134&lt;F134,E134=":"),1,0))+IF(G134&gt;I134,2,IF(AND(G134&lt;I134,H134=":"),1,0))+IF(M134&gt;O134,2,IF(AND(M134&lt;O134,N134=":"),1,0))</f>
        <v>4</v>
      </c>
      <c r="T134" s="174" t="s">
        <v>182</v>
      </c>
      <c r="V134" s="7">
        <v>5</v>
      </c>
      <c r="W134" s="11" t="str">
        <f>C133</f>
        <v>Kovanič Martin</v>
      </c>
      <c r="X134" s="17" t="s">
        <v>7</v>
      </c>
      <c r="Y134" s="14" t="str">
        <f>C137</f>
        <v>Rybecký Jakub</v>
      </c>
      <c r="Z134" s="44" t="s">
        <v>164</v>
      </c>
      <c r="AA134" s="41" t="s">
        <v>161</v>
      </c>
      <c r="AB134" s="41" t="s">
        <v>178</v>
      </c>
      <c r="AC134" s="41"/>
      <c r="AD134" s="48"/>
      <c r="AE134" s="25">
        <f t="shared" si="24"/>
        <v>0</v>
      </c>
      <c r="AF134" s="26" t="s">
        <v>6</v>
      </c>
      <c r="AG134" s="27">
        <f t="shared" si="25"/>
        <v>3</v>
      </c>
      <c r="AJ134">
        <f>A132</f>
        <v>47</v>
      </c>
      <c r="AK134">
        <f>A136</f>
        <v>55</v>
      </c>
    </row>
    <row r="135" spans="1:37" ht="13.5" thickBot="1" x14ac:dyDescent="0.25">
      <c r="A135" s="239"/>
      <c r="B135" s="210"/>
      <c r="C135" s="37" t="str">
        <f>IF(A134&gt;0,IF(VLOOKUP(A134,seznam!$A$4:$C$131,2)&gt;0,VLOOKUP(A134,seznam!$A$4:$C$131,2),"------"),"------")</f>
        <v>Krupková Klaudie</v>
      </c>
      <c r="D135" s="200"/>
      <c r="E135" s="200"/>
      <c r="F135" s="192"/>
      <c r="G135" s="197"/>
      <c r="H135" s="200"/>
      <c r="I135" s="192"/>
      <c r="J135" s="194"/>
      <c r="K135" s="195"/>
      <c r="L135" s="196"/>
      <c r="M135" s="197"/>
      <c r="N135" s="200"/>
      <c r="O135" s="212"/>
      <c r="P135" s="213"/>
      <c r="Q135" s="200"/>
      <c r="R135" s="192"/>
      <c r="S135" s="201"/>
      <c r="T135" s="202"/>
      <c r="V135" s="8">
        <v>6</v>
      </c>
      <c r="W135" s="12" t="str">
        <f>C135</f>
        <v>Krupková Klaudie</v>
      </c>
      <c r="X135" s="19" t="s">
        <v>7</v>
      </c>
      <c r="Y135" s="15" t="str">
        <f>C131</f>
        <v>Sýkora Šebestián</v>
      </c>
      <c r="Z135" s="45" t="s">
        <v>161</v>
      </c>
      <c r="AA135" s="46" t="s">
        <v>172</v>
      </c>
      <c r="AB135" s="46" t="s">
        <v>172</v>
      </c>
      <c r="AC135" s="46"/>
      <c r="AD135" s="49"/>
      <c r="AE135" s="28">
        <f t="shared" si="24"/>
        <v>0</v>
      </c>
      <c r="AF135" s="29" t="s">
        <v>6</v>
      </c>
      <c r="AG135" s="30">
        <f t="shared" si="25"/>
        <v>3</v>
      </c>
      <c r="AJ135">
        <f>A134</f>
        <v>35</v>
      </c>
      <c r="AK135">
        <f>A130</f>
        <v>31</v>
      </c>
    </row>
    <row r="136" spans="1:37" x14ac:dyDescent="0.2">
      <c r="A136" s="239">
        <v>55</v>
      </c>
      <c r="B136" s="188">
        <v>4</v>
      </c>
      <c r="C136" s="40" t="str">
        <f>IF(A136&gt;0,IF(VLOOKUP(A136,seznam!$A$4:$C$131,3)&gt;0,VLOOKUP(A136,seznam!$A$4:$C$131,3),"------"),"------")</f>
        <v>SKST Hodonín</v>
      </c>
      <c r="D136" s="176">
        <f>O130</f>
        <v>3</v>
      </c>
      <c r="E136" s="176" t="str">
        <f>N130</f>
        <v>:</v>
      </c>
      <c r="F136" s="178">
        <f>M130</f>
        <v>0</v>
      </c>
      <c r="G136" s="190">
        <f>O132</f>
        <v>3</v>
      </c>
      <c r="H136" s="176" t="str">
        <f>N132</f>
        <v>:</v>
      </c>
      <c r="I136" s="178">
        <f>M132</f>
        <v>0</v>
      </c>
      <c r="J136" s="190">
        <f>O134</f>
        <v>3</v>
      </c>
      <c r="K136" s="176" t="str">
        <f>N134</f>
        <v>:</v>
      </c>
      <c r="L136" s="178">
        <f>M134</f>
        <v>0</v>
      </c>
      <c r="M136" s="180"/>
      <c r="N136" s="181"/>
      <c r="O136" s="182"/>
      <c r="P136" s="186">
        <f>D136+G136+J136</f>
        <v>9</v>
      </c>
      <c r="Q136" s="176" t="s">
        <v>6</v>
      </c>
      <c r="R136" s="178">
        <f>F136+I136+L136</f>
        <v>0</v>
      </c>
      <c r="S136" s="198">
        <f>IF(D136&gt;F136,2,IF(AND(D136&lt;F136,E136=":"),1,0))+IF(G136&gt;I136,2,IF(AND(G136&lt;I136,H136=":"),1,0))+IF(J136&gt;L136,2,IF(AND(J136&lt;L136,K136=":"),1,0))</f>
        <v>6</v>
      </c>
      <c r="T136" s="174" t="s">
        <v>180</v>
      </c>
    </row>
    <row r="137" spans="1:37" ht="13.5" thickBot="1" x14ac:dyDescent="0.25">
      <c r="A137" s="240"/>
      <c r="B137" s="189"/>
      <c r="C137" s="38" t="str">
        <f>IF(A136&gt;0,IF(VLOOKUP(A136,seznam!$A$4:$C$131,2)&gt;0,VLOOKUP(A136,seznam!$A$4:$C$131,2),"------"),"------")</f>
        <v>Rybecký Jakub</v>
      </c>
      <c r="D137" s="177"/>
      <c r="E137" s="177"/>
      <c r="F137" s="179"/>
      <c r="G137" s="191"/>
      <c r="H137" s="177"/>
      <c r="I137" s="179"/>
      <c r="J137" s="191"/>
      <c r="K137" s="177"/>
      <c r="L137" s="179"/>
      <c r="M137" s="183"/>
      <c r="N137" s="184"/>
      <c r="O137" s="185"/>
      <c r="P137" s="187"/>
      <c r="Q137" s="177"/>
      <c r="R137" s="179"/>
      <c r="S137" s="199"/>
      <c r="T137" s="175"/>
    </row>
    <row r="138" spans="1:37" ht="13.5" thickBot="1" x14ac:dyDescent="0.25"/>
    <row r="139" spans="1:37" ht="13.5" thickBot="1" x14ac:dyDescent="0.25">
      <c r="A139" s="86" t="s">
        <v>2</v>
      </c>
      <c r="B139" s="217" t="s">
        <v>74</v>
      </c>
      <c r="C139" s="218"/>
      <c r="D139" s="203">
        <v>1</v>
      </c>
      <c r="E139" s="219"/>
      <c r="F139" s="220"/>
      <c r="G139" s="221">
        <v>2</v>
      </c>
      <c r="H139" s="219"/>
      <c r="I139" s="220"/>
      <c r="J139" s="221">
        <v>3</v>
      </c>
      <c r="K139" s="219"/>
      <c r="L139" s="220"/>
      <c r="M139" s="221">
        <v>4</v>
      </c>
      <c r="N139" s="219"/>
      <c r="O139" s="222"/>
      <c r="P139" s="203" t="s">
        <v>3</v>
      </c>
      <c r="Q139" s="204"/>
      <c r="R139" s="205"/>
      <c r="S139" s="5" t="s">
        <v>4</v>
      </c>
      <c r="T139" s="4" t="s">
        <v>5</v>
      </c>
    </row>
    <row r="140" spans="1:37" x14ac:dyDescent="0.2">
      <c r="A140" s="238">
        <v>32</v>
      </c>
      <c r="B140" s="223">
        <v>1</v>
      </c>
      <c r="C140" s="39" t="str">
        <f>IF(A140&gt;0,IF(VLOOKUP(A140,seznam!$A$4:$C$131,3)&gt;0,VLOOKUP(A140,seznam!$A$4:$C$131,3),"------"),"------")</f>
        <v>KST FOSFA LVA</v>
      </c>
      <c r="D140" s="224"/>
      <c r="E140" s="225"/>
      <c r="F140" s="226"/>
      <c r="G140" s="227">
        <f>AE143</f>
        <v>3</v>
      </c>
      <c r="H140" s="206" t="str">
        <f>AF143</f>
        <v>:</v>
      </c>
      <c r="I140" s="207">
        <f>AG143</f>
        <v>0</v>
      </c>
      <c r="J140" s="227">
        <f>AG145</f>
        <v>3</v>
      </c>
      <c r="K140" s="206" t="str">
        <f>AF145</f>
        <v>:</v>
      </c>
      <c r="L140" s="207">
        <f>AE145</f>
        <v>0</v>
      </c>
      <c r="M140" s="227">
        <f>AE140</f>
        <v>3</v>
      </c>
      <c r="N140" s="206" t="str">
        <f>AF140</f>
        <v>:</v>
      </c>
      <c r="O140" s="228">
        <f>AG140</f>
        <v>0</v>
      </c>
      <c r="P140" s="229">
        <f>G140+J140+M140</f>
        <v>9</v>
      </c>
      <c r="Q140" s="206" t="s">
        <v>6</v>
      </c>
      <c r="R140" s="207">
        <f>I140+L140+O140</f>
        <v>0</v>
      </c>
      <c r="S140" s="208">
        <f>IF(G140&gt;I140,2,IF(AND(G140&lt;I140,H140=":"),1,0))+IF(J140&gt;L140,2,IF(AND(J140&lt;L140,K140=":"),1,0))+IF(M140&gt;O140,2,IF(AND(M140&lt;O140,N140=":"),1,0))</f>
        <v>6</v>
      </c>
      <c r="T140" s="209" t="s">
        <v>180</v>
      </c>
      <c r="V140" s="6">
        <v>1</v>
      </c>
      <c r="W140" s="10" t="str">
        <f>C141</f>
        <v>Šimon Samuel</v>
      </c>
      <c r="X140" s="16" t="s">
        <v>7</v>
      </c>
      <c r="Y140" s="13" t="str">
        <f>C147</f>
        <v>Smolinský Ondřej</v>
      </c>
      <c r="Z140" s="42" t="s">
        <v>24</v>
      </c>
      <c r="AA140" s="43" t="s">
        <v>14</v>
      </c>
      <c r="AB140" s="43" t="s">
        <v>14</v>
      </c>
      <c r="AC140" s="43"/>
      <c r="AD140" s="47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3</v>
      </c>
      <c r="AF140" s="23" t="s">
        <v>6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0</v>
      </c>
      <c r="AJ140">
        <f>A140</f>
        <v>32</v>
      </c>
      <c r="AK140">
        <f>A146</f>
        <v>58</v>
      </c>
    </row>
    <row r="141" spans="1:37" x14ac:dyDescent="0.2">
      <c r="A141" s="239"/>
      <c r="B141" s="210"/>
      <c r="C141" s="85" t="str">
        <f>IF(A140&gt;0,IF(VLOOKUP(A140,seznam!$A$4:$C$131,2)&gt;0,VLOOKUP(A140,seznam!$A$4:$C$131,2),"------"),"------")</f>
        <v>Šimon Samuel</v>
      </c>
      <c r="D141" s="195"/>
      <c r="E141" s="195"/>
      <c r="F141" s="196"/>
      <c r="G141" s="197"/>
      <c r="H141" s="200"/>
      <c r="I141" s="192"/>
      <c r="J141" s="197"/>
      <c r="K141" s="200"/>
      <c r="L141" s="192"/>
      <c r="M141" s="197"/>
      <c r="N141" s="200"/>
      <c r="O141" s="212"/>
      <c r="P141" s="213"/>
      <c r="Q141" s="200"/>
      <c r="R141" s="192"/>
      <c r="S141" s="201"/>
      <c r="T141" s="202"/>
      <c r="V141" s="7">
        <v>2</v>
      </c>
      <c r="W141" s="11" t="str">
        <f>C143</f>
        <v>Šnábl Josef</v>
      </c>
      <c r="X141" s="17" t="s">
        <v>7</v>
      </c>
      <c r="Y141" s="14" t="str">
        <f>C145</f>
        <v>Kuklínková Timea</v>
      </c>
      <c r="Z141" s="44" t="s">
        <v>169</v>
      </c>
      <c r="AA141" s="41" t="s">
        <v>174</v>
      </c>
      <c r="AB141" s="41" t="s">
        <v>175</v>
      </c>
      <c r="AC141" s="41"/>
      <c r="AD141" s="48"/>
      <c r="AE141" s="25">
        <f t="shared" si="26"/>
        <v>0</v>
      </c>
      <c r="AF141" s="26" t="s">
        <v>6</v>
      </c>
      <c r="AG141" s="27">
        <f t="shared" si="27"/>
        <v>3</v>
      </c>
      <c r="AJ141">
        <f>A142</f>
        <v>50</v>
      </c>
      <c r="AK141">
        <f>A144</f>
        <v>44</v>
      </c>
    </row>
    <row r="142" spans="1:37" x14ac:dyDescent="0.2">
      <c r="A142" s="239">
        <v>50</v>
      </c>
      <c r="B142" s="188">
        <v>2</v>
      </c>
      <c r="C142" s="40" t="str">
        <f>IF(A142&gt;0,IF(VLOOKUP(A142,seznam!$A$4:$C$131,3)&gt;0,VLOOKUP(A142,seznam!$A$4:$C$131,3),"------"),"------")</f>
        <v>Sokol Znojmo-Orel Únanov</v>
      </c>
      <c r="D142" s="176">
        <f>I140</f>
        <v>0</v>
      </c>
      <c r="E142" s="176" t="str">
        <f>H140</f>
        <v>:</v>
      </c>
      <c r="F142" s="178">
        <f>G140</f>
        <v>3</v>
      </c>
      <c r="G142" s="180"/>
      <c r="H142" s="181"/>
      <c r="I142" s="193"/>
      <c r="J142" s="190">
        <f>AE141</f>
        <v>0</v>
      </c>
      <c r="K142" s="176" t="str">
        <f>AF141</f>
        <v>:</v>
      </c>
      <c r="L142" s="178">
        <f>AG141</f>
        <v>3</v>
      </c>
      <c r="M142" s="190">
        <f>AE144</f>
        <v>1</v>
      </c>
      <c r="N142" s="176" t="str">
        <f>AF144</f>
        <v>:</v>
      </c>
      <c r="O142" s="211">
        <f>AG144</f>
        <v>3</v>
      </c>
      <c r="P142" s="186">
        <f>D142+J142+M142</f>
        <v>1</v>
      </c>
      <c r="Q142" s="176" t="s">
        <v>6</v>
      </c>
      <c r="R142" s="178">
        <f>F142+L142+O142</f>
        <v>9</v>
      </c>
      <c r="S142" s="198">
        <f>IF(D142&gt;F142,2,IF(AND(D142&lt;F142,E142=":"),1,0))+IF(J142&gt;L142,2,IF(AND(J142&lt;L142,K142=":"),1,0))+IF(M142&gt;O142,2,IF(AND(M142&lt;O142,N142=":"),1,0))</f>
        <v>3</v>
      </c>
      <c r="T142" s="174" t="s">
        <v>183</v>
      </c>
      <c r="V142" s="7">
        <v>3</v>
      </c>
      <c r="W142" s="11" t="str">
        <f>C147</f>
        <v>Smolinský Ondřej</v>
      </c>
      <c r="X142" s="18" t="s">
        <v>7</v>
      </c>
      <c r="Y142" s="14" t="str">
        <f>C145</f>
        <v>Kuklínková Timea</v>
      </c>
      <c r="Z142" s="44" t="s">
        <v>174</v>
      </c>
      <c r="AA142" s="41" t="s">
        <v>161</v>
      </c>
      <c r="AB142" s="41" t="s">
        <v>171</v>
      </c>
      <c r="AC142" s="41"/>
      <c r="AD142" s="48"/>
      <c r="AE142" s="25">
        <f t="shared" si="26"/>
        <v>0</v>
      </c>
      <c r="AF142" s="26" t="s">
        <v>6</v>
      </c>
      <c r="AG142" s="27">
        <f t="shared" si="27"/>
        <v>3</v>
      </c>
      <c r="AJ142">
        <f>A146</f>
        <v>58</v>
      </c>
      <c r="AK142">
        <f>A144</f>
        <v>44</v>
      </c>
    </row>
    <row r="143" spans="1:37" x14ac:dyDescent="0.2">
      <c r="A143" s="239"/>
      <c r="B143" s="210"/>
      <c r="C143" s="37" t="str">
        <f>IF(A142&gt;0,IF(VLOOKUP(A142,seznam!$A$4:$C$131,2)&gt;0,VLOOKUP(A142,seznam!$A$4:$C$131,2),"------"),"------")</f>
        <v>Šnábl Josef</v>
      </c>
      <c r="D143" s="200"/>
      <c r="E143" s="200"/>
      <c r="F143" s="192"/>
      <c r="G143" s="194"/>
      <c r="H143" s="195"/>
      <c r="I143" s="196"/>
      <c r="J143" s="197"/>
      <c r="K143" s="200"/>
      <c r="L143" s="192"/>
      <c r="M143" s="197"/>
      <c r="N143" s="200"/>
      <c r="O143" s="212"/>
      <c r="P143" s="216"/>
      <c r="Q143" s="214"/>
      <c r="R143" s="215"/>
      <c r="S143" s="201"/>
      <c r="T143" s="202"/>
      <c r="V143" s="7">
        <v>4</v>
      </c>
      <c r="W143" s="11" t="str">
        <f>C141</f>
        <v>Šimon Samuel</v>
      </c>
      <c r="X143" s="17" t="s">
        <v>7</v>
      </c>
      <c r="Y143" s="14" t="str">
        <f>C143</f>
        <v>Šnábl Josef</v>
      </c>
      <c r="Z143" s="44" t="s">
        <v>14</v>
      </c>
      <c r="AA143" s="41" t="s">
        <v>13</v>
      </c>
      <c r="AB143" s="41" t="s">
        <v>21</v>
      </c>
      <c r="AC143" s="41"/>
      <c r="AD143" s="48"/>
      <c r="AE143" s="25">
        <f t="shared" si="26"/>
        <v>3</v>
      </c>
      <c r="AF143" s="26" t="s">
        <v>6</v>
      </c>
      <c r="AG143" s="27">
        <f t="shared" si="27"/>
        <v>0</v>
      </c>
      <c r="AJ143">
        <f>A140</f>
        <v>32</v>
      </c>
      <c r="AK143">
        <f>A142</f>
        <v>50</v>
      </c>
    </row>
    <row r="144" spans="1:37" x14ac:dyDescent="0.2">
      <c r="A144" s="239">
        <v>44</v>
      </c>
      <c r="B144" s="188">
        <v>3</v>
      </c>
      <c r="C144" s="40" t="str">
        <f>IF(A144&gt;0,IF(VLOOKUP(A144,seznam!$A$4:$C$131,3)&gt;0,VLOOKUP(A144,seznam!$A$4:$C$131,3),"------"),"------")</f>
        <v>Prace</v>
      </c>
      <c r="D144" s="176">
        <f>L140</f>
        <v>0</v>
      </c>
      <c r="E144" s="176" t="str">
        <f>K140</f>
        <v>:</v>
      </c>
      <c r="F144" s="178">
        <f>J140</f>
        <v>3</v>
      </c>
      <c r="G144" s="190">
        <f>L142</f>
        <v>3</v>
      </c>
      <c r="H144" s="176" t="str">
        <f>K142</f>
        <v>:</v>
      </c>
      <c r="I144" s="178">
        <f>J142</f>
        <v>0</v>
      </c>
      <c r="J144" s="180"/>
      <c r="K144" s="181"/>
      <c r="L144" s="193"/>
      <c r="M144" s="190">
        <f>AG142</f>
        <v>3</v>
      </c>
      <c r="N144" s="176" t="str">
        <f>AF142</f>
        <v>:</v>
      </c>
      <c r="O144" s="211">
        <f>AE142</f>
        <v>0</v>
      </c>
      <c r="P144" s="186">
        <f>D144+G144+M144</f>
        <v>6</v>
      </c>
      <c r="Q144" s="176" t="s">
        <v>6</v>
      </c>
      <c r="R144" s="178">
        <f>F144+I144+O144</f>
        <v>3</v>
      </c>
      <c r="S144" s="198">
        <f>IF(D144&gt;F144,2,IF(AND(D144&lt;F144,E144=":"),1,0))+IF(G144&gt;I144,2,IF(AND(G144&lt;I144,H144=":"),1,0))+IF(M144&gt;O144,2,IF(AND(M144&lt;O144,N144=":"),1,0))</f>
        <v>5</v>
      </c>
      <c r="T144" s="174" t="s">
        <v>181</v>
      </c>
      <c r="V144" s="7">
        <v>5</v>
      </c>
      <c r="W144" s="11" t="str">
        <f>C143</f>
        <v>Šnábl Josef</v>
      </c>
      <c r="X144" s="17" t="s">
        <v>7</v>
      </c>
      <c r="Y144" s="14" t="str">
        <f>C147</f>
        <v>Smolinský Ondřej</v>
      </c>
      <c r="Z144" s="44" t="s">
        <v>164</v>
      </c>
      <c r="AA144" s="41" t="s">
        <v>175</v>
      </c>
      <c r="AB144" s="41" t="s">
        <v>24</v>
      </c>
      <c r="AC144" s="41" t="s">
        <v>171</v>
      </c>
      <c r="AD144" s="48"/>
      <c r="AE144" s="25">
        <f t="shared" si="26"/>
        <v>1</v>
      </c>
      <c r="AF144" s="26" t="s">
        <v>6</v>
      </c>
      <c r="AG144" s="27">
        <f t="shared" si="27"/>
        <v>3</v>
      </c>
      <c r="AJ144">
        <f>A142</f>
        <v>50</v>
      </c>
      <c r="AK144">
        <f>A146</f>
        <v>58</v>
      </c>
    </row>
    <row r="145" spans="1:37" ht="13.5" thickBot="1" x14ac:dyDescent="0.25">
      <c r="A145" s="239"/>
      <c r="B145" s="210"/>
      <c r="C145" s="37" t="str">
        <f>IF(A144&gt;0,IF(VLOOKUP(A144,seznam!$A$4:$C$131,2)&gt;0,VLOOKUP(A144,seznam!$A$4:$C$131,2),"------"),"------")</f>
        <v>Kuklínková Timea</v>
      </c>
      <c r="D145" s="200"/>
      <c r="E145" s="200"/>
      <c r="F145" s="192"/>
      <c r="G145" s="197"/>
      <c r="H145" s="200"/>
      <c r="I145" s="192"/>
      <c r="J145" s="194"/>
      <c r="K145" s="195"/>
      <c r="L145" s="196"/>
      <c r="M145" s="197"/>
      <c r="N145" s="200"/>
      <c r="O145" s="212"/>
      <c r="P145" s="213"/>
      <c r="Q145" s="200"/>
      <c r="R145" s="192"/>
      <c r="S145" s="201"/>
      <c r="T145" s="202"/>
      <c r="V145" s="8">
        <v>6</v>
      </c>
      <c r="W145" s="12" t="str">
        <f>C145</f>
        <v>Kuklínková Timea</v>
      </c>
      <c r="X145" s="19" t="s">
        <v>7</v>
      </c>
      <c r="Y145" s="15" t="str">
        <f>C141</f>
        <v>Šimon Samuel</v>
      </c>
      <c r="Z145" s="45" t="s">
        <v>169</v>
      </c>
      <c r="AA145" s="46" t="s">
        <v>161</v>
      </c>
      <c r="AB145" s="46" t="s">
        <v>173</v>
      </c>
      <c r="AC145" s="46"/>
      <c r="AD145" s="49"/>
      <c r="AE145" s="28">
        <f t="shared" si="26"/>
        <v>0</v>
      </c>
      <c r="AF145" s="29" t="s">
        <v>6</v>
      </c>
      <c r="AG145" s="30">
        <f t="shared" si="27"/>
        <v>3</v>
      </c>
      <c r="AJ145">
        <f>A144</f>
        <v>44</v>
      </c>
      <c r="AK145">
        <f>A140</f>
        <v>32</v>
      </c>
    </row>
    <row r="146" spans="1:37" x14ac:dyDescent="0.2">
      <c r="A146" s="239">
        <v>58</v>
      </c>
      <c r="B146" s="188">
        <v>4</v>
      </c>
      <c r="C146" s="40" t="str">
        <f>IF(A146&gt;0,IF(VLOOKUP(A146,seznam!$A$4:$C$131,3)&gt;0,VLOOKUP(A146,seznam!$A$4:$C$131,3),"------"),"------")</f>
        <v>Orel Šlapanice</v>
      </c>
      <c r="D146" s="176">
        <f>O140</f>
        <v>0</v>
      </c>
      <c r="E146" s="176" t="str">
        <f>N140</f>
        <v>:</v>
      </c>
      <c r="F146" s="178">
        <f>M140</f>
        <v>3</v>
      </c>
      <c r="G146" s="190">
        <f>O142</f>
        <v>3</v>
      </c>
      <c r="H146" s="176" t="str">
        <f>N142</f>
        <v>:</v>
      </c>
      <c r="I146" s="178">
        <f>M142</f>
        <v>1</v>
      </c>
      <c r="J146" s="190">
        <f>O144</f>
        <v>0</v>
      </c>
      <c r="K146" s="176" t="str">
        <f>N144</f>
        <v>:</v>
      </c>
      <c r="L146" s="178">
        <f>M144</f>
        <v>3</v>
      </c>
      <c r="M146" s="180"/>
      <c r="N146" s="181"/>
      <c r="O146" s="182"/>
      <c r="P146" s="186">
        <f>D146+G146+J146</f>
        <v>3</v>
      </c>
      <c r="Q146" s="176" t="s">
        <v>6</v>
      </c>
      <c r="R146" s="178">
        <f>F146+I146+L146</f>
        <v>7</v>
      </c>
      <c r="S146" s="198">
        <f>IF(D146&gt;F146,2,IF(AND(D146&lt;F146,E146=":"),1,0))+IF(G146&gt;I146,2,IF(AND(G146&lt;I146,H146=":"),1,0))+IF(J146&gt;L146,2,IF(AND(J146&lt;L146,K146=":"),1,0))</f>
        <v>4</v>
      </c>
      <c r="T146" s="174" t="s">
        <v>182</v>
      </c>
    </row>
    <row r="147" spans="1:37" ht="13.5" thickBot="1" x14ac:dyDescent="0.25">
      <c r="A147" s="240"/>
      <c r="B147" s="189"/>
      <c r="C147" s="38" t="str">
        <f>IF(A146&gt;0,IF(VLOOKUP(A146,seznam!$A$4:$C$131,2)&gt;0,VLOOKUP(A146,seznam!$A$4:$C$131,2),"------"),"------")</f>
        <v>Smolinský Ondřej</v>
      </c>
      <c r="D147" s="177"/>
      <c r="E147" s="177"/>
      <c r="F147" s="179"/>
      <c r="G147" s="191"/>
      <c r="H147" s="177"/>
      <c r="I147" s="179"/>
      <c r="J147" s="191"/>
      <c r="K147" s="177"/>
      <c r="L147" s="179"/>
      <c r="M147" s="183"/>
      <c r="N147" s="184"/>
      <c r="O147" s="185"/>
      <c r="P147" s="187"/>
      <c r="Q147" s="177"/>
      <c r="R147" s="179"/>
      <c r="S147" s="199"/>
      <c r="T147" s="175"/>
    </row>
    <row r="148" spans="1:37" ht="13.5" thickBot="1" x14ac:dyDescent="0.25"/>
    <row r="149" spans="1:37" ht="13.5" thickBot="1" x14ac:dyDescent="0.25">
      <c r="A149" s="86" t="s">
        <v>2</v>
      </c>
      <c r="B149" s="217" t="s">
        <v>75</v>
      </c>
      <c r="C149" s="218"/>
      <c r="D149" s="203">
        <v>1</v>
      </c>
      <c r="E149" s="219"/>
      <c r="F149" s="220"/>
      <c r="G149" s="221">
        <v>2</v>
      </c>
      <c r="H149" s="219"/>
      <c r="I149" s="220"/>
      <c r="J149" s="221">
        <v>3</v>
      </c>
      <c r="K149" s="219"/>
      <c r="L149" s="220"/>
      <c r="M149" s="221">
        <v>4</v>
      </c>
      <c r="N149" s="219"/>
      <c r="O149" s="222"/>
      <c r="P149" s="203" t="s">
        <v>3</v>
      </c>
      <c r="Q149" s="204"/>
      <c r="R149" s="205"/>
      <c r="S149" s="5" t="s">
        <v>4</v>
      </c>
      <c r="T149" s="4" t="s">
        <v>5</v>
      </c>
    </row>
    <row r="150" spans="1:37" x14ac:dyDescent="0.2">
      <c r="A150" s="238">
        <v>33</v>
      </c>
      <c r="B150" s="223">
        <v>1</v>
      </c>
      <c r="C150" s="39" t="str">
        <f>IF(A150&gt;0,IF(VLOOKUP(A150,seznam!$A$4:$C$131,3)&gt;0,VLOOKUP(A150,seznam!$A$4:$C$131,3),"------"),"------")</f>
        <v>KST Blansko</v>
      </c>
      <c r="D150" s="224"/>
      <c r="E150" s="225"/>
      <c r="F150" s="226"/>
      <c r="G150" s="227">
        <f>AE153</f>
        <v>0</v>
      </c>
      <c r="H150" s="206" t="str">
        <f>AF153</f>
        <v>:</v>
      </c>
      <c r="I150" s="207">
        <f>AG153</f>
        <v>3</v>
      </c>
      <c r="J150" s="227">
        <f>AG155</f>
        <v>3</v>
      </c>
      <c r="K150" s="206" t="str">
        <f>AF155</f>
        <v>:</v>
      </c>
      <c r="L150" s="207">
        <f>AE155</f>
        <v>1</v>
      </c>
      <c r="M150" s="227">
        <f>AE150</f>
        <v>3</v>
      </c>
      <c r="N150" s="206" t="str">
        <f>AF150</f>
        <v>:</v>
      </c>
      <c r="O150" s="228">
        <f>AG150</f>
        <v>1</v>
      </c>
      <c r="P150" s="229">
        <f>G150+J150+M150</f>
        <v>6</v>
      </c>
      <c r="Q150" s="206" t="s">
        <v>6</v>
      </c>
      <c r="R150" s="207">
        <f>I150+L150+O150</f>
        <v>5</v>
      </c>
      <c r="S150" s="208">
        <f>IF(G150&gt;I150,2,IF(AND(G150&lt;I150,H150=":"),1,0))+IF(J150&gt;L150,2,IF(AND(J150&lt;L150,K150=":"),1,0))+IF(M150&gt;O150,2,IF(AND(M150&lt;O150,N150=":"),1,0))</f>
        <v>5</v>
      </c>
      <c r="T150" s="209" t="s">
        <v>181</v>
      </c>
      <c r="V150" s="6">
        <v>1</v>
      </c>
      <c r="W150" s="10" t="str">
        <f>C151</f>
        <v>Voráčová Kateřina</v>
      </c>
      <c r="X150" s="16" t="s">
        <v>7</v>
      </c>
      <c r="Y150" s="13" t="str">
        <f>C157</f>
        <v>Brtníková Anežka</v>
      </c>
      <c r="Z150" s="42" t="s">
        <v>13</v>
      </c>
      <c r="AA150" s="43" t="s">
        <v>167</v>
      </c>
      <c r="AB150" s="43" t="s">
        <v>165</v>
      </c>
      <c r="AC150" s="43" t="s">
        <v>168</v>
      </c>
      <c r="AD150" s="47"/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3</v>
      </c>
      <c r="AF150" s="23" t="s">
        <v>6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1</v>
      </c>
      <c r="AJ150">
        <f>A150</f>
        <v>33</v>
      </c>
      <c r="AK150">
        <f>A156</f>
        <v>56</v>
      </c>
    </row>
    <row r="151" spans="1:37" x14ac:dyDescent="0.2">
      <c r="A151" s="239"/>
      <c r="B151" s="210"/>
      <c r="C151" s="85" t="str">
        <f>IF(A150&gt;0,IF(VLOOKUP(A150,seznam!$A$4:$C$131,2)&gt;0,VLOOKUP(A150,seznam!$A$4:$C$131,2),"------"),"------")</f>
        <v>Voráčová Kateřina</v>
      </c>
      <c r="D151" s="195"/>
      <c r="E151" s="195"/>
      <c r="F151" s="196"/>
      <c r="G151" s="197"/>
      <c r="H151" s="200"/>
      <c r="I151" s="192"/>
      <c r="J151" s="197"/>
      <c r="K151" s="200"/>
      <c r="L151" s="192"/>
      <c r="M151" s="197"/>
      <c r="N151" s="200"/>
      <c r="O151" s="212"/>
      <c r="P151" s="213"/>
      <c r="Q151" s="200"/>
      <c r="R151" s="192"/>
      <c r="S151" s="201"/>
      <c r="T151" s="202"/>
      <c r="V151" s="7">
        <v>2</v>
      </c>
      <c r="W151" s="11" t="str">
        <f>C153</f>
        <v>Straková Adéla</v>
      </c>
      <c r="X151" s="17" t="s">
        <v>7</v>
      </c>
      <c r="Y151" s="14" t="str">
        <f>C155</f>
        <v>Spěvák Šimon</v>
      </c>
      <c r="Z151" s="44" t="s">
        <v>22</v>
      </c>
      <c r="AA151" s="41" t="s">
        <v>22</v>
      </c>
      <c r="AB151" s="41" t="s">
        <v>23</v>
      </c>
      <c r="AC151" s="41"/>
      <c r="AD151" s="48"/>
      <c r="AE151" s="25">
        <f t="shared" si="28"/>
        <v>3</v>
      </c>
      <c r="AF151" s="26" t="s">
        <v>6</v>
      </c>
      <c r="AG151" s="27">
        <f t="shared" si="29"/>
        <v>0</v>
      </c>
      <c r="AJ151">
        <f>A152</f>
        <v>49</v>
      </c>
      <c r="AK151">
        <f>A154</f>
        <v>41</v>
      </c>
    </row>
    <row r="152" spans="1:37" x14ac:dyDescent="0.2">
      <c r="A152" s="239">
        <v>49</v>
      </c>
      <c r="B152" s="188">
        <v>2</v>
      </c>
      <c r="C152" s="40" t="str">
        <f>IF(A152&gt;0,IF(VLOOKUP(A152,seznam!$A$4:$C$131,3)&gt;0,VLOOKUP(A152,seznam!$A$4:$C$131,3),"------"),"------")</f>
        <v>Vlast Ježov</v>
      </c>
      <c r="D152" s="176">
        <f>I150</f>
        <v>3</v>
      </c>
      <c r="E152" s="176" t="str">
        <f>H150</f>
        <v>:</v>
      </c>
      <c r="F152" s="178">
        <f>G150</f>
        <v>0</v>
      </c>
      <c r="G152" s="180"/>
      <c r="H152" s="181"/>
      <c r="I152" s="193"/>
      <c r="J152" s="190">
        <f>AE151</f>
        <v>3</v>
      </c>
      <c r="K152" s="176" t="str">
        <f>AF151</f>
        <v>:</v>
      </c>
      <c r="L152" s="178">
        <f>AG151</f>
        <v>0</v>
      </c>
      <c r="M152" s="190">
        <f>AE154</f>
        <v>3</v>
      </c>
      <c r="N152" s="176" t="str">
        <f>AF154</f>
        <v>:</v>
      </c>
      <c r="O152" s="211">
        <f>AG154</f>
        <v>0</v>
      </c>
      <c r="P152" s="186">
        <f>D152+J152+M152</f>
        <v>9</v>
      </c>
      <c r="Q152" s="176" t="s">
        <v>6</v>
      </c>
      <c r="R152" s="178">
        <f>F152+L152+O152</f>
        <v>0</v>
      </c>
      <c r="S152" s="198">
        <f>IF(D152&gt;F152,2,IF(AND(D152&lt;F152,E152=":"),1,0))+IF(J152&gt;L152,2,IF(AND(J152&lt;L152,K152=":"),1,0))+IF(M152&gt;O152,2,IF(AND(M152&lt;O152,N152=":"),1,0))</f>
        <v>6</v>
      </c>
      <c r="T152" s="174" t="s">
        <v>180</v>
      </c>
      <c r="V152" s="7">
        <v>3</v>
      </c>
      <c r="W152" s="11" t="str">
        <f>C157</f>
        <v>Brtníková Anežka</v>
      </c>
      <c r="X152" s="18" t="s">
        <v>7</v>
      </c>
      <c r="Y152" s="14" t="str">
        <f>C155</f>
        <v>Spěvák Šimon</v>
      </c>
      <c r="Z152" s="44" t="s">
        <v>177</v>
      </c>
      <c r="AA152" s="41" t="s">
        <v>171</v>
      </c>
      <c r="AB152" s="41" t="s">
        <v>169</v>
      </c>
      <c r="AC152" s="41"/>
      <c r="AD152" s="48"/>
      <c r="AE152" s="25">
        <f t="shared" si="28"/>
        <v>0</v>
      </c>
      <c r="AF152" s="26" t="s">
        <v>6</v>
      </c>
      <c r="AG152" s="27">
        <f t="shared" si="29"/>
        <v>3</v>
      </c>
      <c r="AJ152">
        <f>A156</f>
        <v>56</v>
      </c>
      <c r="AK152">
        <f>A154</f>
        <v>41</v>
      </c>
    </row>
    <row r="153" spans="1:37" x14ac:dyDescent="0.2">
      <c r="A153" s="239"/>
      <c r="B153" s="210"/>
      <c r="C153" s="37" t="str">
        <f>IF(A152&gt;0,IF(VLOOKUP(A152,seznam!$A$4:$C$131,2)&gt;0,VLOOKUP(A152,seznam!$A$4:$C$131,2),"------"),"------")</f>
        <v>Straková Adéla</v>
      </c>
      <c r="D153" s="200"/>
      <c r="E153" s="200"/>
      <c r="F153" s="192"/>
      <c r="G153" s="194"/>
      <c r="H153" s="195"/>
      <c r="I153" s="196"/>
      <c r="J153" s="197"/>
      <c r="K153" s="200"/>
      <c r="L153" s="192"/>
      <c r="M153" s="197"/>
      <c r="N153" s="200"/>
      <c r="O153" s="212"/>
      <c r="P153" s="216"/>
      <c r="Q153" s="214"/>
      <c r="R153" s="215"/>
      <c r="S153" s="201"/>
      <c r="T153" s="202"/>
      <c r="V153" s="7">
        <v>4</v>
      </c>
      <c r="W153" s="11" t="str">
        <f>C151</f>
        <v>Voráčová Kateřina</v>
      </c>
      <c r="X153" s="17" t="s">
        <v>7</v>
      </c>
      <c r="Y153" s="14" t="str">
        <f>C153</f>
        <v>Straková Adéla</v>
      </c>
      <c r="Z153" s="44" t="s">
        <v>161</v>
      </c>
      <c r="AA153" s="41" t="s">
        <v>173</v>
      </c>
      <c r="AB153" s="41" t="s">
        <v>175</v>
      </c>
      <c r="AC153" s="41"/>
      <c r="AD153" s="48"/>
      <c r="AE153" s="25">
        <f t="shared" si="28"/>
        <v>0</v>
      </c>
      <c r="AF153" s="26" t="s">
        <v>6</v>
      </c>
      <c r="AG153" s="27">
        <f t="shared" si="29"/>
        <v>3</v>
      </c>
      <c r="AJ153">
        <f>A150</f>
        <v>33</v>
      </c>
      <c r="AK153">
        <f>A152</f>
        <v>49</v>
      </c>
    </row>
    <row r="154" spans="1:37" x14ac:dyDescent="0.2">
      <c r="A154" s="239">
        <v>41</v>
      </c>
      <c r="B154" s="188">
        <v>3</v>
      </c>
      <c r="C154" s="40" t="str">
        <f>IF(A154&gt;0,IF(VLOOKUP(A154,seznam!$A$4:$C$131,3)&gt;0,VLOOKUP(A154,seznam!$A$4:$C$131,3),"------"),"------")</f>
        <v>KST FOSFA LVA</v>
      </c>
      <c r="D154" s="176">
        <f>L150</f>
        <v>1</v>
      </c>
      <c r="E154" s="176" t="str">
        <f>K150</f>
        <v>:</v>
      </c>
      <c r="F154" s="178">
        <f>J150</f>
        <v>3</v>
      </c>
      <c r="G154" s="190">
        <f>L152</f>
        <v>0</v>
      </c>
      <c r="H154" s="176" t="str">
        <f>K152</f>
        <v>:</v>
      </c>
      <c r="I154" s="178">
        <f>J152</f>
        <v>3</v>
      </c>
      <c r="J154" s="180"/>
      <c r="K154" s="181"/>
      <c r="L154" s="193"/>
      <c r="M154" s="190">
        <f>AG152</f>
        <v>3</v>
      </c>
      <c r="N154" s="176" t="str">
        <f>AF152</f>
        <v>:</v>
      </c>
      <c r="O154" s="211">
        <f>AE152</f>
        <v>0</v>
      </c>
      <c r="P154" s="186">
        <f>D154+G154+M154</f>
        <v>4</v>
      </c>
      <c r="Q154" s="176" t="s">
        <v>6</v>
      </c>
      <c r="R154" s="178">
        <f>F154+I154+O154</f>
        <v>6</v>
      </c>
      <c r="S154" s="198">
        <f>IF(D154&gt;F154,2,IF(AND(D154&lt;F154,E154=":"),1,0))+IF(G154&gt;I154,2,IF(AND(G154&lt;I154,H154=":"),1,0))+IF(M154&gt;O154,2,IF(AND(M154&lt;O154,N154=":"),1,0))</f>
        <v>4</v>
      </c>
      <c r="T154" s="174" t="s">
        <v>182</v>
      </c>
      <c r="V154" s="7">
        <v>5</v>
      </c>
      <c r="W154" s="11" t="str">
        <f>C153</f>
        <v>Straková Adéla</v>
      </c>
      <c r="X154" s="17" t="s">
        <v>7</v>
      </c>
      <c r="Y154" s="14" t="str">
        <f>C157</f>
        <v>Brtníková Anežka</v>
      </c>
      <c r="Z154" s="44" t="s">
        <v>14</v>
      </c>
      <c r="AA154" s="41" t="s">
        <v>23</v>
      </c>
      <c r="AB154" s="41" t="s">
        <v>23</v>
      </c>
      <c r="AC154" s="41"/>
      <c r="AD154" s="48"/>
      <c r="AE154" s="25">
        <f t="shared" si="28"/>
        <v>3</v>
      </c>
      <c r="AF154" s="26" t="s">
        <v>6</v>
      </c>
      <c r="AG154" s="27">
        <f t="shared" si="29"/>
        <v>0</v>
      </c>
      <c r="AJ154">
        <f>A152</f>
        <v>49</v>
      </c>
      <c r="AK154">
        <f>A156</f>
        <v>56</v>
      </c>
    </row>
    <row r="155" spans="1:37" ht="13.5" thickBot="1" x14ac:dyDescent="0.25">
      <c r="A155" s="239"/>
      <c r="B155" s="210"/>
      <c r="C155" s="37" t="str">
        <f>IF(A154&gt;0,IF(VLOOKUP(A154,seznam!$A$4:$C$131,2)&gt;0,VLOOKUP(A154,seznam!$A$4:$C$131,2),"------"),"------")</f>
        <v>Spěvák Šimon</v>
      </c>
      <c r="D155" s="200"/>
      <c r="E155" s="200"/>
      <c r="F155" s="192"/>
      <c r="G155" s="197"/>
      <c r="H155" s="200"/>
      <c r="I155" s="192"/>
      <c r="J155" s="194"/>
      <c r="K155" s="195"/>
      <c r="L155" s="196"/>
      <c r="M155" s="197"/>
      <c r="N155" s="200"/>
      <c r="O155" s="212"/>
      <c r="P155" s="213"/>
      <c r="Q155" s="200"/>
      <c r="R155" s="192"/>
      <c r="S155" s="201"/>
      <c r="T155" s="202"/>
      <c r="V155" s="8">
        <v>6</v>
      </c>
      <c r="W155" s="12" t="str">
        <f>C155</f>
        <v>Spěvák Šimon</v>
      </c>
      <c r="X155" s="19" t="s">
        <v>7</v>
      </c>
      <c r="Y155" s="15" t="str">
        <f>C151</f>
        <v>Voráčová Kateřina</v>
      </c>
      <c r="Z155" s="45" t="s">
        <v>172</v>
      </c>
      <c r="AA155" s="46" t="s">
        <v>168</v>
      </c>
      <c r="AB155" s="46" t="s">
        <v>171</v>
      </c>
      <c r="AC155" s="46" t="s">
        <v>172</v>
      </c>
      <c r="AD155" s="49"/>
      <c r="AE155" s="28">
        <f t="shared" si="28"/>
        <v>1</v>
      </c>
      <c r="AF155" s="29" t="s">
        <v>6</v>
      </c>
      <c r="AG155" s="30">
        <f t="shared" si="29"/>
        <v>3</v>
      </c>
      <c r="AJ155">
        <f>A154</f>
        <v>41</v>
      </c>
      <c r="AK155">
        <f>A150</f>
        <v>33</v>
      </c>
    </row>
    <row r="156" spans="1:37" x14ac:dyDescent="0.2">
      <c r="A156" s="239">
        <v>56</v>
      </c>
      <c r="B156" s="188">
        <v>4</v>
      </c>
      <c r="C156" s="40" t="str">
        <f>IF(A156&gt;0,IF(VLOOKUP(A156,seznam!$A$4:$C$131,3)&gt;0,VLOOKUP(A156,seznam!$A$4:$C$131,3),"------"),"------")</f>
        <v>Orel Šlapanice</v>
      </c>
      <c r="D156" s="176">
        <f>O150</f>
        <v>1</v>
      </c>
      <c r="E156" s="176" t="str">
        <f>N150</f>
        <v>:</v>
      </c>
      <c r="F156" s="178">
        <f>M150</f>
        <v>3</v>
      </c>
      <c r="G156" s="190">
        <f>O152</f>
        <v>0</v>
      </c>
      <c r="H156" s="176" t="str">
        <f>N152</f>
        <v>:</v>
      </c>
      <c r="I156" s="178">
        <f>M152</f>
        <v>3</v>
      </c>
      <c r="J156" s="190">
        <f>O154</f>
        <v>0</v>
      </c>
      <c r="K156" s="176" t="str">
        <f>N154</f>
        <v>:</v>
      </c>
      <c r="L156" s="178">
        <f>M154</f>
        <v>3</v>
      </c>
      <c r="M156" s="180"/>
      <c r="N156" s="181"/>
      <c r="O156" s="182"/>
      <c r="P156" s="186">
        <f>D156+G156+J156</f>
        <v>1</v>
      </c>
      <c r="Q156" s="176" t="s">
        <v>6</v>
      </c>
      <c r="R156" s="178">
        <f>F156+I156+L156</f>
        <v>9</v>
      </c>
      <c r="S156" s="198">
        <f>IF(D156&gt;F156,2,IF(AND(D156&lt;F156,E156=":"),1,0))+IF(G156&gt;I156,2,IF(AND(G156&lt;I156,H156=":"),1,0))+IF(J156&gt;L156,2,IF(AND(J156&lt;L156,K156=":"),1,0))</f>
        <v>3</v>
      </c>
      <c r="T156" s="174" t="s">
        <v>183</v>
      </c>
    </row>
    <row r="157" spans="1:37" ht="13.5" thickBot="1" x14ac:dyDescent="0.25">
      <c r="A157" s="240"/>
      <c r="B157" s="189"/>
      <c r="C157" s="38" t="str">
        <f>IF(A156&gt;0,IF(VLOOKUP(A156,seznam!$A$4:$C$131,2)&gt;0,VLOOKUP(A156,seznam!$A$4:$C$131,2),"------"),"------")</f>
        <v>Brtníková Anežka</v>
      </c>
      <c r="D157" s="177"/>
      <c r="E157" s="177"/>
      <c r="F157" s="179"/>
      <c r="G157" s="191"/>
      <c r="H157" s="177"/>
      <c r="I157" s="179"/>
      <c r="J157" s="191"/>
      <c r="K157" s="177"/>
      <c r="L157" s="179"/>
      <c r="M157" s="183"/>
      <c r="N157" s="184"/>
      <c r="O157" s="185"/>
      <c r="P157" s="187"/>
      <c r="Q157" s="177"/>
      <c r="R157" s="179"/>
      <c r="S157" s="199"/>
      <c r="T157" s="175"/>
    </row>
    <row r="158" spans="1:37" ht="13.5" thickBot="1" x14ac:dyDescent="0.25"/>
    <row r="159" spans="1:37" ht="13.5" thickBot="1" x14ac:dyDescent="0.25">
      <c r="A159" s="86" t="s">
        <v>2</v>
      </c>
      <c r="B159" s="217" t="s">
        <v>76</v>
      </c>
      <c r="C159" s="218"/>
      <c r="D159" s="203">
        <v>1</v>
      </c>
      <c r="E159" s="219"/>
      <c r="F159" s="220"/>
      <c r="G159" s="221">
        <v>2</v>
      </c>
      <c r="H159" s="219"/>
      <c r="I159" s="220"/>
      <c r="J159" s="221">
        <v>3</v>
      </c>
      <c r="K159" s="219"/>
      <c r="L159" s="220"/>
      <c r="M159" s="221">
        <v>4</v>
      </c>
      <c r="N159" s="219"/>
      <c r="O159" s="222"/>
      <c r="P159" s="203" t="s">
        <v>3</v>
      </c>
      <c r="Q159" s="204"/>
      <c r="R159" s="205"/>
      <c r="S159" s="5" t="s">
        <v>4</v>
      </c>
      <c r="T159" s="4" t="s">
        <v>5</v>
      </c>
    </row>
    <row r="160" spans="1:37" x14ac:dyDescent="0.2">
      <c r="A160" s="238">
        <v>34</v>
      </c>
      <c r="B160" s="223">
        <v>1</v>
      </c>
      <c r="C160" s="39" t="str">
        <f>IF(A160&gt;0,IF(VLOOKUP(A160,seznam!$A$4:$C$131,3)&gt;0,VLOOKUP(A160,seznam!$A$4:$C$131,3),"------"),"------")</f>
        <v>TJ Sokol Vlkoš</v>
      </c>
      <c r="D160" s="224"/>
      <c r="E160" s="225"/>
      <c r="F160" s="226"/>
      <c r="G160" s="227">
        <f>AE163</f>
        <v>3</v>
      </c>
      <c r="H160" s="206" t="str">
        <f>AF163</f>
        <v>:</v>
      </c>
      <c r="I160" s="207">
        <f>AG163</f>
        <v>0</v>
      </c>
      <c r="J160" s="227">
        <f>AG165</f>
        <v>0</v>
      </c>
      <c r="K160" s="206" t="str">
        <f>AF165</f>
        <v>:</v>
      </c>
      <c r="L160" s="207">
        <f>AE165</f>
        <v>3</v>
      </c>
      <c r="M160" s="227">
        <f>AE160</f>
        <v>3</v>
      </c>
      <c r="N160" s="206" t="str">
        <f>AF160</f>
        <v>:</v>
      </c>
      <c r="O160" s="228">
        <f>AG160</f>
        <v>0</v>
      </c>
      <c r="P160" s="229">
        <f>G160+J160+M160</f>
        <v>6</v>
      </c>
      <c r="Q160" s="206" t="s">
        <v>6</v>
      </c>
      <c r="R160" s="207">
        <f>I160+L160+O160</f>
        <v>3</v>
      </c>
      <c r="S160" s="208">
        <f>IF(G160&gt;I160,2,IF(AND(G160&lt;I160,H160=":"),1,0))+IF(J160&gt;L160,2,IF(AND(J160&lt;L160,K160=":"),1,0))+IF(M160&gt;O160,2,IF(AND(M160&lt;O160,N160=":"),1,0))</f>
        <v>5</v>
      </c>
      <c r="T160" s="209" t="s">
        <v>181</v>
      </c>
      <c r="V160" s="6">
        <v>1</v>
      </c>
      <c r="W160" s="10" t="str">
        <f>C161</f>
        <v>Mitrič Erik</v>
      </c>
      <c r="X160" s="16" t="s">
        <v>7</v>
      </c>
      <c r="Y160" s="13" t="str">
        <f>C167</f>
        <v>Fillová Simona</v>
      </c>
      <c r="Z160" s="42" t="s">
        <v>162</v>
      </c>
      <c r="AA160" s="43" t="s">
        <v>23</v>
      </c>
      <c r="AB160" s="43" t="s">
        <v>23</v>
      </c>
      <c r="AC160" s="43"/>
      <c r="AD160" s="47"/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3</v>
      </c>
      <c r="AF160" s="23" t="s">
        <v>6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0</v>
      </c>
      <c r="AJ160">
        <f>A160</f>
        <v>34</v>
      </c>
      <c r="AK160">
        <f>A166</f>
        <v>57</v>
      </c>
    </row>
    <row r="161" spans="1:37" x14ac:dyDescent="0.2">
      <c r="A161" s="239"/>
      <c r="B161" s="210"/>
      <c r="C161" s="85" t="str">
        <f>IF(A160&gt;0,IF(VLOOKUP(A160,seznam!$A$4:$C$131,2)&gt;0,VLOOKUP(A160,seznam!$A$4:$C$131,2),"------"),"------")</f>
        <v>Mitrič Erik</v>
      </c>
      <c r="D161" s="195"/>
      <c r="E161" s="195"/>
      <c r="F161" s="196"/>
      <c r="G161" s="197"/>
      <c r="H161" s="200"/>
      <c r="I161" s="192"/>
      <c r="J161" s="197"/>
      <c r="K161" s="200"/>
      <c r="L161" s="192"/>
      <c r="M161" s="197"/>
      <c r="N161" s="200"/>
      <c r="O161" s="212"/>
      <c r="P161" s="213"/>
      <c r="Q161" s="200"/>
      <c r="R161" s="192"/>
      <c r="S161" s="201"/>
      <c r="T161" s="202"/>
      <c r="V161" s="7">
        <v>2</v>
      </c>
      <c r="W161" s="11" t="str">
        <f>C163</f>
        <v>Kurka Matěj</v>
      </c>
      <c r="X161" s="17" t="s">
        <v>7</v>
      </c>
      <c r="Y161" s="14" t="str">
        <f>C165</f>
        <v>Hanáčková Lucie</v>
      </c>
      <c r="Z161" s="44" t="s">
        <v>13</v>
      </c>
      <c r="AA161" s="41" t="s">
        <v>21</v>
      </c>
      <c r="AB161" s="41" t="s">
        <v>22</v>
      </c>
      <c r="AC161" s="41"/>
      <c r="AD161" s="48"/>
      <c r="AE161" s="25">
        <f t="shared" si="30"/>
        <v>3</v>
      </c>
      <c r="AF161" s="26" t="s">
        <v>6</v>
      </c>
      <c r="AG161" s="27">
        <f t="shared" si="31"/>
        <v>0</v>
      </c>
      <c r="AJ161">
        <f>A162</f>
        <v>46</v>
      </c>
      <c r="AK161">
        <f>A164</f>
        <v>36</v>
      </c>
    </row>
    <row r="162" spans="1:37" x14ac:dyDescent="0.2">
      <c r="A162" s="239">
        <v>46</v>
      </c>
      <c r="B162" s="188">
        <v>2</v>
      </c>
      <c r="C162" s="40" t="str">
        <f>IF(A162&gt;0,IF(VLOOKUP(A162,seznam!$A$4:$C$131,3)&gt;0,VLOOKUP(A162,seznam!$A$4:$C$131,3),"------"),"------")</f>
        <v>KST FOSFA LVA</v>
      </c>
      <c r="D162" s="176">
        <f>I160</f>
        <v>0</v>
      </c>
      <c r="E162" s="176" t="str">
        <f>H160</f>
        <v>:</v>
      </c>
      <c r="F162" s="178">
        <f>G160</f>
        <v>3</v>
      </c>
      <c r="G162" s="180"/>
      <c r="H162" s="181"/>
      <c r="I162" s="193"/>
      <c r="J162" s="190">
        <f>AE161</f>
        <v>3</v>
      </c>
      <c r="K162" s="176" t="str">
        <f>AF161</f>
        <v>:</v>
      </c>
      <c r="L162" s="178">
        <f>AG161</f>
        <v>0</v>
      </c>
      <c r="M162" s="190">
        <f>AE164</f>
        <v>0</v>
      </c>
      <c r="N162" s="176" t="str">
        <f>AF164</f>
        <v>:</v>
      </c>
      <c r="O162" s="211">
        <f>AG164</f>
        <v>3</v>
      </c>
      <c r="P162" s="186">
        <f>D162+J162+M162</f>
        <v>3</v>
      </c>
      <c r="Q162" s="176" t="s">
        <v>6</v>
      </c>
      <c r="R162" s="178">
        <f>F162+L162+O162</f>
        <v>6</v>
      </c>
      <c r="S162" s="198">
        <f>IF(D162&gt;F162,2,IF(AND(D162&lt;F162,E162=":"),1,0))+IF(J162&gt;L162,2,IF(AND(J162&lt;L162,K162=":"),1,0))+IF(M162&gt;O162,2,IF(AND(M162&lt;O162,N162=":"),1,0))</f>
        <v>4</v>
      </c>
      <c r="T162" s="174" t="s">
        <v>183</v>
      </c>
      <c r="V162" s="7">
        <v>3</v>
      </c>
      <c r="W162" s="11" t="str">
        <f>C167</f>
        <v>Fillová Simona</v>
      </c>
      <c r="X162" s="18" t="s">
        <v>7</v>
      </c>
      <c r="Y162" s="14" t="str">
        <f>C165</f>
        <v>Hanáčková Lucie</v>
      </c>
      <c r="Z162" s="44" t="s">
        <v>160</v>
      </c>
      <c r="AA162" s="41" t="s">
        <v>173</v>
      </c>
      <c r="AB162" s="41" t="s">
        <v>160</v>
      </c>
      <c r="AC162" s="41"/>
      <c r="AD162" s="48"/>
      <c r="AE162" s="25">
        <f t="shared" si="30"/>
        <v>0</v>
      </c>
      <c r="AF162" s="26" t="s">
        <v>6</v>
      </c>
      <c r="AG162" s="27">
        <f t="shared" si="31"/>
        <v>3</v>
      </c>
      <c r="AJ162">
        <f>A166</f>
        <v>57</v>
      </c>
      <c r="AK162">
        <f>A164</f>
        <v>36</v>
      </c>
    </row>
    <row r="163" spans="1:37" x14ac:dyDescent="0.2">
      <c r="A163" s="239"/>
      <c r="B163" s="210"/>
      <c r="C163" s="37" t="str">
        <f>IF(A162&gt;0,IF(VLOOKUP(A162,seznam!$A$4:$C$131,2)&gt;0,VLOOKUP(A162,seznam!$A$4:$C$131,2),"------"),"------")</f>
        <v>Kurka Matěj</v>
      </c>
      <c r="D163" s="200"/>
      <c r="E163" s="200"/>
      <c r="F163" s="192"/>
      <c r="G163" s="194"/>
      <c r="H163" s="195"/>
      <c r="I163" s="196"/>
      <c r="J163" s="197"/>
      <c r="K163" s="200"/>
      <c r="L163" s="192"/>
      <c r="M163" s="197"/>
      <c r="N163" s="200"/>
      <c r="O163" s="212"/>
      <c r="P163" s="216"/>
      <c r="Q163" s="214"/>
      <c r="R163" s="215"/>
      <c r="S163" s="201"/>
      <c r="T163" s="202"/>
      <c r="V163" s="7">
        <v>4</v>
      </c>
      <c r="W163" s="11" t="str">
        <f>C161</f>
        <v>Mitrič Erik</v>
      </c>
      <c r="X163" s="17" t="s">
        <v>7</v>
      </c>
      <c r="Y163" s="14" t="str">
        <f>C163</f>
        <v>Kurka Matěj</v>
      </c>
      <c r="Z163" s="44" t="s">
        <v>159</v>
      </c>
      <c r="AA163" s="41" t="s">
        <v>159</v>
      </c>
      <c r="AB163" s="41" t="s">
        <v>14</v>
      </c>
      <c r="AC163" s="41"/>
      <c r="AD163" s="48"/>
      <c r="AE163" s="25">
        <f t="shared" si="30"/>
        <v>3</v>
      </c>
      <c r="AF163" s="26" t="s">
        <v>6</v>
      </c>
      <c r="AG163" s="27">
        <f t="shared" si="31"/>
        <v>0</v>
      </c>
      <c r="AJ163">
        <f>A160</f>
        <v>34</v>
      </c>
      <c r="AK163">
        <f>A162</f>
        <v>46</v>
      </c>
    </row>
    <row r="164" spans="1:37" x14ac:dyDescent="0.2">
      <c r="A164" s="239">
        <v>36</v>
      </c>
      <c r="B164" s="188">
        <v>3</v>
      </c>
      <c r="C164" s="40" t="str">
        <f>IF(A164&gt;0,IF(VLOOKUP(A164,seznam!$A$4:$C$131,3)&gt;0,VLOOKUP(A164,seznam!$A$4:$C$131,3),"------"),"------")</f>
        <v>MK Řeznovice</v>
      </c>
      <c r="D164" s="176">
        <f>L160</f>
        <v>3</v>
      </c>
      <c r="E164" s="176" t="str">
        <f>K160</f>
        <v>:</v>
      </c>
      <c r="F164" s="178">
        <f>J160</f>
        <v>0</v>
      </c>
      <c r="G164" s="190">
        <f>L162</f>
        <v>0</v>
      </c>
      <c r="H164" s="176" t="str">
        <f>K162</f>
        <v>:</v>
      </c>
      <c r="I164" s="178">
        <f>J162</f>
        <v>3</v>
      </c>
      <c r="J164" s="180"/>
      <c r="K164" s="181"/>
      <c r="L164" s="193"/>
      <c r="M164" s="190">
        <f>AG162</f>
        <v>3</v>
      </c>
      <c r="N164" s="176" t="str">
        <f>AF162</f>
        <v>:</v>
      </c>
      <c r="O164" s="211">
        <f>AE162</f>
        <v>0</v>
      </c>
      <c r="P164" s="186">
        <f>D164+G164+M164</f>
        <v>6</v>
      </c>
      <c r="Q164" s="176" t="s">
        <v>6</v>
      </c>
      <c r="R164" s="178">
        <f>F164+I164+O164</f>
        <v>3</v>
      </c>
      <c r="S164" s="198">
        <f>IF(D164&gt;F164,2,IF(AND(D164&lt;F164,E164=":"),1,0))+IF(G164&gt;I164,2,IF(AND(G164&lt;I164,H164=":"),1,0))+IF(M164&gt;O164,2,IF(AND(M164&lt;O164,N164=":"),1,0))</f>
        <v>5</v>
      </c>
      <c r="T164" s="174" t="s">
        <v>180</v>
      </c>
      <c r="V164" s="7">
        <v>5</v>
      </c>
      <c r="W164" s="11" t="str">
        <f>C163</f>
        <v>Kurka Matěj</v>
      </c>
      <c r="X164" s="17" t="s">
        <v>7</v>
      </c>
      <c r="Y164" s="14" t="str">
        <f>C167</f>
        <v>Fillová Simona</v>
      </c>
      <c r="Z164" s="44" t="s">
        <v>163</v>
      </c>
      <c r="AA164" s="41" t="s">
        <v>171</v>
      </c>
      <c r="AB164" s="41" t="s">
        <v>161</v>
      </c>
      <c r="AC164" s="41"/>
      <c r="AD164" s="48"/>
      <c r="AE164" s="25">
        <f t="shared" si="30"/>
        <v>0</v>
      </c>
      <c r="AF164" s="26" t="s">
        <v>6</v>
      </c>
      <c r="AG164" s="27">
        <f t="shared" si="31"/>
        <v>3</v>
      </c>
      <c r="AJ164">
        <f>A162</f>
        <v>46</v>
      </c>
      <c r="AK164">
        <f>A166</f>
        <v>57</v>
      </c>
    </row>
    <row r="165" spans="1:37" ht="13.5" thickBot="1" x14ac:dyDescent="0.25">
      <c r="A165" s="239"/>
      <c r="B165" s="210"/>
      <c r="C165" s="37" t="str">
        <f>IF(A164&gt;0,IF(VLOOKUP(A164,seznam!$A$4:$C$131,2)&gt;0,VLOOKUP(A164,seznam!$A$4:$C$131,2),"------"),"------")</f>
        <v>Hanáčková Lucie</v>
      </c>
      <c r="D165" s="200"/>
      <c r="E165" s="200"/>
      <c r="F165" s="192"/>
      <c r="G165" s="197"/>
      <c r="H165" s="200"/>
      <c r="I165" s="192"/>
      <c r="J165" s="194"/>
      <c r="K165" s="195"/>
      <c r="L165" s="196"/>
      <c r="M165" s="197"/>
      <c r="N165" s="200"/>
      <c r="O165" s="212"/>
      <c r="P165" s="213"/>
      <c r="Q165" s="200"/>
      <c r="R165" s="192"/>
      <c r="S165" s="201"/>
      <c r="T165" s="202"/>
      <c r="V165" s="8">
        <v>6</v>
      </c>
      <c r="W165" s="12" t="str">
        <f>C165</f>
        <v>Hanáčková Lucie</v>
      </c>
      <c r="X165" s="19" t="s">
        <v>7</v>
      </c>
      <c r="Y165" s="15" t="str">
        <f>C161</f>
        <v>Mitrič Erik</v>
      </c>
      <c r="Z165" s="45" t="s">
        <v>13</v>
      </c>
      <c r="AA165" s="46" t="s">
        <v>23</v>
      </c>
      <c r="AB165" s="46" t="s">
        <v>179</v>
      </c>
      <c r="AC165" s="46"/>
      <c r="AD165" s="49"/>
      <c r="AE165" s="28">
        <f t="shared" si="30"/>
        <v>3</v>
      </c>
      <c r="AF165" s="29" t="s">
        <v>6</v>
      </c>
      <c r="AG165" s="30">
        <f t="shared" si="31"/>
        <v>0</v>
      </c>
      <c r="AJ165">
        <f>A164</f>
        <v>36</v>
      </c>
      <c r="AK165">
        <f>A160</f>
        <v>34</v>
      </c>
    </row>
    <row r="166" spans="1:37" x14ac:dyDescent="0.2">
      <c r="A166" s="239">
        <v>57</v>
      </c>
      <c r="B166" s="188">
        <v>4</v>
      </c>
      <c r="C166" s="40" t="str">
        <f>IF(A166&gt;0,IF(VLOOKUP(A166,seznam!$A$4:$C$131,3)&gt;0,VLOOKUP(A166,seznam!$A$4:$C$131,3),"------"),"------")</f>
        <v>Orel Šlapanice</v>
      </c>
      <c r="D166" s="176">
        <f>O160</f>
        <v>0</v>
      </c>
      <c r="E166" s="176" t="str">
        <f>N160</f>
        <v>:</v>
      </c>
      <c r="F166" s="178">
        <f>M160</f>
        <v>3</v>
      </c>
      <c r="G166" s="190">
        <f>O162</f>
        <v>3</v>
      </c>
      <c r="H166" s="176" t="str">
        <f>N162</f>
        <v>:</v>
      </c>
      <c r="I166" s="178">
        <f>M162</f>
        <v>0</v>
      </c>
      <c r="J166" s="190">
        <f>O164</f>
        <v>0</v>
      </c>
      <c r="K166" s="176" t="str">
        <f>N164</f>
        <v>:</v>
      </c>
      <c r="L166" s="178">
        <f>M164</f>
        <v>3</v>
      </c>
      <c r="M166" s="180"/>
      <c r="N166" s="181"/>
      <c r="O166" s="182"/>
      <c r="P166" s="186">
        <f>D166+G166+J166</f>
        <v>3</v>
      </c>
      <c r="Q166" s="176" t="s">
        <v>6</v>
      </c>
      <c r="R166" s="178">
        <f>F166+I166+L166</f>
        <v>6</v>
      </c>
      <c r="S166" s="198">
        <f>IF(D166&gt;F166,2,IF(AND(D166&lt;F166,E166=":"),1,0))+IF(G166&gt;I166,2,IF(AND(G166&lt;I166,H166=":"),1,0))+IF(J166&gt;L166,2,IF(AND(J166&lt;L166,K166=":"),1,0))</f>
        <v>4</v>
      </c>
      <c r="T166" s="174" t="s">
        <v>182</v>
      </c>
    </row>
    <row r="167" spans="1:37" ht="13.5" thickBot="1" x14ac:dyDescent="0.25">
      <c r="A167" s="240"/>
      <c r="B167" s="189"/>
      <c r="C167" s="38" t="str">
        <f>IF(A166&gt;0,IF(VLOOKUP(A166,seznam!$A$4:$C$131,2)&gt;0,VLOOKUP(A166,seznam!$A$4:$C$131,2),"------"),"------")</f>
        <v>Fillová Simona</v>
      </c>
      <c r="D167" s="177"/>
      <c r="E167" s="177"/>
      <c r="F167" s="179"/>
      <c r="G167" s="191"/>
      <c r="H167" s="177"/>
      <c r="I167" s="179"/>
      <c r="J167" s="191"/>
      <c r="K167" s="177"/>
      <c r="L167" s="179"/>
      <c r="M167" s="183"/>
      <c r="N167" s="184"/>
      <c r="O167" s="185"/>
      <c r="P167" s="187"/>
      <c r="Q167" s="177"/>
      <c r="R167" s="179"/>
      <c r="S167" s="199"/>
      <c r="T167" s="175"/>
    </row>
  </sheetData>
  <mergeCells count="1191">
    <mergeCell ref="Z30:AB30"/>
    <mergeCell ref="Z31:AB31"/>
    <mergeCell ref="Z32:AB32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40:A141"/>
    <mergeCell ref="A142:A143"/>
    <mergeCell ref="A144:A145"/>
    <mergeCell ref="A146:A147"/>
    <mergeCell ref="A130:A131"/>
    <mergeCell ref="A132:A133"/>
    <mergeCell ref="A134:A135"/>
    <mergeCell ref="A136:A137"/>
    <mergeCell ref="A118:A119"/>
    <mergeCell ref="A120:A121"/>
    <mergeCell ref="A122:A123"/>
    <mergeCell ref="A124:A125"/>
    <mergeCell ref="Q166:Q167"/>
    <mergeCell ref="R166:R167"/>
    <mergeCell ref="S166:S167"/>
    <mergeCell ref="T166:T167"/>
    <mergeCell ref="K166:K167"/>
    <mergeCell ref="L166:L167"/>
    <mergeCell ref="M166:O167"/>
    <mergeCell ref="P166:P167"/>
    <mergeCell ref="T164:T165"/>
    <mergeCell ref="A28:A29"/>
    <mergeCell ref="A30:A31"/>
    <mergeCell ref="A14:A15"/>
    <mergeCell ref="A16:A17"/>
    <mergeCell ref="A18:A19"/>
    <mergeCell ref="A20:A21"/>
    <mergeCell ref="A108:A109"/>
    <mergeCell ref="A110:A111"/>
    <mergeCell ref="A112:A113"/>
    <mergeCell ref="A114:A115"/>
    <mergeCell ref="A98:A99"/>
    <mergeCell ref="A100:A101"/>
    <mergeCell ref="A102:A103"/>
    <mergeCell ref="A104:A105"/>
    <mergeCell ref="A88:A89"/>
    <mergeCell ref="A90:A91"/>
    <mergeCell ref="A92:A93"/>
    <mergeCell ref="A94:A95"/>
    <mergeCell ref="A76:A77"/>
    <mergeCell ref="A78:A79"/>
    <mergeCell ref="A80:A81"/>
    <mergeCell ref="A82:A83"/>
    <mergeCell ref="A66:A67"/>
    <mergeCell ref="A68:A69"/>
    <mergeCell ref="A70:A71"/>
    <mergeCell ref="A72:A73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G162:I163"/>
    <mergeCell ref="J162:J163"/>
    <mergeCell ref="L162:L163"/>
    <mergeCell ref="P160:P161"/>
    <mergeCell ref="R162:R163"/>
    <mergeCell ref="T160:T161"/>
    <mergeCell ref="B160:B161"/>
    <mergeCell ref="D160:F161"/>
    <mergeCell ref="G160:G161"/>
    <mergeCell ref="H160:H161"/>
    <mergeCell ref="S160:S161"/>
    <mergeCell ref="K160:K161"/>
    <mergeCell ref="Q160:Q161"/>
    <mergeCell ref="A4:A5"/>
    <mergeCell ref="A6:A7"/>
    <mergeCell ref="A8:A9"/>
    <mergeCell ref="A10:A11"/>
    <mergeCell ref="Q162:Q163"/>
    <mergeCell ref="A56:A57"/>
    <mergeCell ref="A58:A59"/>
    <mergeCell ref="A60:A61"/>
    <mergeCell ref="A62:A63"/>
    <mergeCell ref="A46:A47"/>
    <mergeCell ref="A48:A49"/>
    <mergeCell ref="A50:A51"/>
    <mergeCell ref="A52:A53"/>
    <mergeCell ref="A34:A35"/>
    <mergeCell ref="A36:A37"/>
    <mergeCell ref="A38:A39"/>
    <mergeCell ref="A40:A41"/>
    <mergeCell ref="A24:A25"/>
    <mergeCell ref="A26:A27"/>
    <mergeCell ref="T156:T157"/>
    <mergeCell ref="K156:K157"/>
    <mergeCell ref="L156:L157"/>
    <mergeCell ref="M156:O157"/>
    <mergeCell ref="B156:B157"/>
    <mergeCell ref="D156:D157"/>
    <mergeCell ref="E156:E157"/>
    <mergeCell ref="S156:S157"/>
    <mergeCell ref="I156:I157"/>
    <mergeCell ref="P156:P157"/>
    <mergeCell ref="R156:R157"/>
    <mergeCell ref="Q156:Q157"/>
    <mergeCell ref="P159:R159"/>
    <mergeCell ref="F164:F165"/>
    <mergeCell ref="G164:G165"/>
    <mergeCell ref="H164:H165"/>
    <mergeCell ref="I164:I165"/>
    <mergeCell ref="Q164:Q165"/>
    <mergeCell ref="K162:K163"/>
    <mergeCell ref="S162:S163"/>
    <mergeCell ref="T162:T163"/>
    <mergeCell ref="M162:M163"/>
    <mergeCell ref="N162:N163"/>
    <mergeCell ref="O162:O163"/>
    <mergeCell ref="P162:P163"/>
    <mergeCell ref="B162:B163"/>
    <mergeCell ref="D162:D163"/>
    <mergeCell ref="E162:E163"/>
    <mergeCell ref="F162:F163"/>
    <mergeCell ref="I160:I161"/>
    <mergeCell ref="J160:J161"/>
    <mergeCell ref="R160:R161"/>
    <mergeCell ref="B159:C159"/>
    <mergeCell ref="B152:B153"/>
    <mergeCell ref="D152:D153"/>
    <mergeCell ref="E152:E153"/>
    <mergeCell ref="F152:F153"/>
    <mergeCell ref="K152:K153"/>
    <mergeCell ref="L152:L153"/>
    <mergeCell ref="M159:O159"/>
    <mergeCell ref="F156:F157"/>
    <mergeCell ref="D159:F159"/>
    <mergeCell ref="B150:B151"/>
    <mergeCell ref="D150:F151"/>
    <mergeCell ref="G150:G151"/>
    <mergeCell ref="H150:H151"/>
    <mergeCell ref="F154:F155"/>
    <mergeCell ref="O160:O161"/>
    <mergeCell ref="G156:G157"/>
    <mergeCell ref="L160:L161"/>
    <mergeCell ref="M160:M161"/>
    <mergeCell ref="N160:N161"/>
    <mergeCell ref="J156:J157"/>
    <mergeCell ref="G159:I159"/>
    <mergeCell ref="J159:L159"/>
    <mergeCell ref="H156:H157"/>
    <mergeCell ref="T154:T155"/>
    <mergeCell ref="P154:P155"/>
    <mergeCell ref="R154:R155"/>
    <mergeCell ref="S154:S155"/>
    <mergeCell ref="I150:I151"/>
    <mergeCell ref="J150:J151"/>
    <mergeCell ref="K150:K151"/>
    <mergeCell ref="Q150:Q151"/>
    <mergeCell ref="O150:O151"/>
    <mergeCell ref="B154:B155"/>
    <mergeCell ref="D154:D155"/>
    <mergeCell ref="E154:E155"/>
    <mergeCell ref="L150:L151"/>
    <mergeCell ref="M150:M151"/>
    <mergeCell ref="M154:M155"/>
    <mergeCell ref="N154:N155"/>
    <mergeCell ref="Q154:Q155"/>
    <mergeCell ref="G154:G155"/>
    <mergeCell ref="H154:H155"/>
    <mergeCell ref="I154:I155"/>
    <mergeCell ref="O154:O155"/>
    <mergeCell ref="J154:L155"/>
    <mergeCell ref="T146:T147"/>
    <mergeCell ref="K146:K147"/>
    <mergeCell ref="L146:L147"/>
    <mergeCell ref="M146:O147"/>
    <mergeCell ref="P146:P147"/>
    <mergeCell ref="S146:S147"/>
    <mergeCell ref="I146:I147"/>
    <mergeCell ref="S152:S153"/>
    <mergeCell ref="T152:T153"/>
    <mergeCell ref="M152:M153"/>
    <mergeCell ref="N152:N153"/>
    <mergeCell ref="O152:O153"/>
    <mergeCell ref="P152:P153"/>
    <mergeCell ref="Q152:Q153"/>
    <mergeCell ref="G152:I153"/>
    <mergeCell ref="J152:J153"/>
    <mergeCell ref="P150:P151"/>
    <mergeCell ref="R152:R153"/>
    <mergeCell ref="T150:T151"/>
    <mergeCell ref="S150:S151"/>
    <mergeCell ref="N150:N151"/>
    <mergeCell ref="R150:R151"/>
    <mergeCell ref="B146:B147"/>
    <mergeCell ref="D146:D147"/>
    <mergeCell ref="E146:E147"/>
    <mergeCell ref="Q144:Q145"/>
    <mergeCell ref="F144:F145"/>
    <mergeCell ref="B149:C149"/>
    <mergeCell ref="M144:M145"/>
    <mergeCell ref="N144:N145"/>
    <mergeCell ref="O144:O145"/>
    <mergeCell ref="J144:L145"/>
    <mergeCell ref="G144:G145"/>
    <mergeCell ref="H144:H145"/>
    <mergeCell ref="I144:I145"/>
    <mergeCell ref="D149:F149"/>
    <mergeCell ref="P149:R149"/>
    <mergeCell ref="J146:J147"/>
    <mergeCell ref="G149:I149"/>
    <mergeCell ref="J149:L149"/>
    <mergeCell ref="Q146:Q147"/>
    <mergeCell ref="M149:O149"/>
    <mergeCell ref="R146:R147"/>
    <mergeCell ref="F146:F147"/>
    <mergeCell ref="G146:G147"/>
    <mergeCell ref="H146:H147"/>
    <mergeCell ref="S142:S143"/>
    <mergeCell ref="T142:T143"/>
    <mergeCell ref="M142:M143"/>
    <mergeCell ref="N142:N143"/>
    <mergeCell ref="O142:O143"/>
    <mergeCell ref="P142:P143"/>
    <mergeCell ref="Q142:Q143"/>
    <mergeCell ref="G142:I143"/>
    <mergeCell ref="J142:J143"/>
    <mergeCell ref="T144:T145"/>
    <mergeCell ref="P144:P145"/>
    <mergeCell ref="R144:R145"/>
    <mergeCell ref="S144:S145"/>
    <mergeCell ref="P140:P141"/>
    <mergeCell ref="R142:R143"/>
    <mergeCell ref="B142:B143"/>
    <mergeCell ref="D142:D143"/>
    <mergeCell ref="E142:E143"/>
    <mergeCell ref="F142:F143"/>
    <mergeCell ref="J140:J141"/>
    <mergeCell ref="K140:K141"/>
    <mergeCell ref="T140:T141"/>
    <mergeCell ref="K142:K143"/>
    <mergeCell ref="L142:L143"/>
    <mergeCell ref="B144:B145"/>
    <mergeCell ref="D144:D145"/>
    <mergeCell ref="E144:E145"/>
    <mergeCell ref="B139:C139"/>
    <mergeCell ref="B140:B141"/>
    <mergeCell ref="D140:F141"/>
    <mergeCell ref="G140:G141"/>
    <mergeCell ref="H140:H141"/>
    <mergeCell ref="S140:S141"/>
    <mergeCell ref="N140:N141"/>
    <mergeCell ref="O140:O141"/>
    <mergeCell ref="I140:I141"/>
    <mergeCell ref="L140:L141"/>
    <mergeCell ref="M140:M141"/>
    <mergeCell ref="R140:R141"/>
    <mergeCell ref="D139:F139"/>
    <mergeCell ref="G139:I139"/>
    <mergeCell ref="J139:L139"/>
    <mergeCell ref="M139:O139"/>
    <mergeCell ref="P139:R139"/>
    <mergeCell ref="Q140:Q141"/>
    <mergeCell ref="G136:G137"/>
    <mergeCell ref="T136:T137"/>
    <mergeCell ref="K136:K137"/>
    <mergeCell ref="L136:L137"/>
    <mergeCell ref="M136:O137"/>
    <mergeCell ref="P136:P137"/>
    <mergeCell ref="S136:S137"/>
    <mergeCell ref="Q136:Q137"/>
    <mergeCell ref="R136:R137"/>
    <mergeCell ref="H136:H137"/>
    <mergeCell ref="B136:B137"/>
    <mergeCell ref="D136:D137"/>
    <mergeCell ref="E136:E137"/>
    <mergeCell ref="F136:F137"/>
    <mergeCell ref="I136:I137"/>
    <mergeCell ref="J136:J137"/>
    <mergeCell ref="N134:N135"/>
    <mergeCell ref="O134:O135"/>
    <mergeCell ref="B134:B135"/>
    <mergeCell ref="D134:D135"/>
    <mergeCell ref="E134:E135"/>
    <mergeCell ref="J134:L135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T132:T133"/>
    <mergeCell ref="M132:M133"/>
    <mergeCell ref="N132:N133"/>
    <mergeCell ref="O132:O133"/>
    <mergeCell ref="P132:P133"/>
    <mergeCell ref="T130:T131"/>
    <mergeCell ref="T134:T135"/>
    <mergeCell ref="P134:P135"/>
    <mergeCell ref="R134:R135"/>
    <mergeCell ref="S134:S135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H130:H131"/>
    <mergeCell ref="I130:I131"/>
    <mergeCell ref="Q124:Q125"/>
    <mergeCell ref="R124:R125"/>
    <mergeCell ref="S124:S125"/>
    <mergeCell ref="T124:T125"/>
    <mergeCell ref="K124:K125"/>
    <mergeCell ref="L124:L125"/>
    <mergeCell ref="M124:O125"/>
    <mergeCell ref="P124:P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S120:S121"/>
    <mergeCell ref="T120:T121"/>
    <mergeCell ref="M120:M121"/>
    <mergeCell ref="N120:N121"/>
    <mergeCell ref="O120:O121"/>
    <mergeCell ref="P120:P121"/>
    <mergeCell ref="B120:B121"/>
    <mergeCell ref="D120:D121"/>
    <mergeCell ref="E120:E121"/>
    <mergeCell ref="F120:F121"/>
    <mergeCell ref="I118:I119"/>
    <mergeCell ref="J118:J119"/>
    <mergeCell ref="P117:R117"/>
    <mergeCell ref="R118:R119"/>
    <mergeCell ref="G120:I121"/>
    <mergeCell ref="J120:J121"/>
    <mergeCell ref="L120:L121"/>
    <mergeCell ref="P118:P119"/>
    <mergeCell ref="R120:R121"/>
    <mergeCell ref="M117:O117"/>
    <mergeCell ref="F114:F115"/>
    <mergeCell ref="T118:T119"/>
    <mergeCell ref="B117:C117"/>
    <mergeCell ref="B118:B119"/>
    <mergeCell ref="D118:F119"/>
    <mergeCell ref="G118:G119"/>
    <mergeCell ref="H118:H119"/>
    <mergeCell ref="S118:S119"/>
    <mergeCell ref="D117:F117"/>
    <mergeCell ref="K118:K119"/>
    <mergeCell ref="Q118:Q119"/>
    <mergeCell ref="O118:O119"/>
    <mergeCell ref="G114:G115"/>
    <mergeCell ref="L118:L119"/>
    <mergeCell ref="M118:M119"/>
    <mergeCell ref="N118:N119"/>
    <mergeCell ref="J114:J115"/>
    <mergeCell ref="G117:I117"/>
    <mergeCell ref="J117:L117"/>
    <mergeCell ref="H114:H115"/>
    <mergeCell ref="T114:T115"/>
    <mergeCell ref="K114:K115"/>
    <mergeCell ref="L114:L115"/>
    <mergeCell ref="M114:O115"/>
    <mergeCell ref="B112:B113"/>
    <mergeCell ref="D112:D113"/>
    <mergeCell ref="E112:E113"/>
    <mergeCell ref="B114:B115"/>
    <mergeCell ref="D114:D115"/>
    <mergeCell ref="E114:E115"/>
    <mergeCell ref="M112:M113"/>
    <mergeCell ref="N112:N113"/>
    <mergeCell ref="O112:O113"/>
    <mergeCell ref="J112:L113"/>
    <mergeCell ref="S114:S115"/>
    <mergeCell ref="I114:I115"/>
    <mergeCell ref="Q112:Q113"/>
    <mergeCell ref="P114:P115"/>
    <mergeCell ref="R114:R115"/>
    <mergeCell ref="Q114:Q115"/>
    <mergeCell ref="G112:G113"/>
    <mergeCell ref="H112:H113"/>
    <mergeCell ref="I112:I113"/>
    <mergeCell ref="B110:B111"/>
    <mergeCell ref="D110:D111"/>
    <mergeCell ref="E110:E111"/>
    <mergeCell ref="F110:F111"/>
    <mergeCell ref="K110:K111"/>
    <mergeCell ref="L110:L111"/>
    <mergeCell ref="T108:T109"/>
    <mergeCell ref="B108:B109"/>
    <mergeCell ref="D108:F109"/>
    <mergeCell ref="G108:G109"/>
    <mergeCell ref="H108:H109"/>
    <mergeCell ref="S108:S109"/>
    <mergeCell ref="N108:N109"/>
    <mergeCell ref="R108:R109"/>
    <mergeCell ref="F112:F113"/>
    <mergeCell ref="T112:T113"/>
    <mergeCell ref="P112:P113"/>
    <mergeCell ref="R112:R113"/>
    <mergeCell ref="S112:S113"/>
    <mergeCell ref="I108:I109"/>
    <mergeCell ref="J108:J109"/>
    <mergeCell ref="K108:K109"/>
    <mergeCell ref="Q108:Q109"/>
    <mergeCell ref="O108:O109"/>
    <mergeCell ref="L108:L109"/>
    <mergeCell ref="M108:M109"/>
    <mergeCell ref="T104:T105"/>
    <mergeCell ref="K104:K105"/>
    <mergeCell ref="L104:L105"/>
    <mergeCell ref="M104:O105"/>
    <mergeCell ref="P104:P105"/>
    <mergeCell ref="S104:S105"/>
    <mergeCell ref="I104:I105"/>
    <mergeCell ref="S110:S111"/>
    <mergeCell ref="T110:T111"/>
    <mergeCell ref="M110:M111"/>
    <mergeCell ref="N110:N111"/>
    <mergeCell ref="O110:O111"/>
    <mergeCell ref="P110:P111"/>
    <mergeCell ref="Q110:Q111"/>
    <mergeCell ref="G110:I111"/>
    <mergeCell ref="J110:J111"/>
    <mergeCell ref="P108:P109"/>
    <mergeCell ref="R110:R111"/>
    <mergeCell ref="B104:B105"/>
    <mergeCell ref="D104:D105"/>
    <mergeCell ref="E104:E105"/>
    <mergeCell ref="Q102:Q103"/>
    <mergeCell ref="F102:F103"/>
    <mergeCell ref="B107:C107"/>
    <mergeCell ref="M102:M103"/>
    <mergeCell ref="N102:N103"/>
    <mergeCell ref="O102:O103"/>
    <mergeCell ref="J102:L103"/>
    <mergeCell ref="G102:G103"/>
    <mergeCell ref="H102:H103"/>
    <mergeCell ref="I102:I103"/>
    <mergeCell ref="D107:F107"/>
    <mergeCell ref="P107:R107"/>
    <mergeCell ref="J104:J105"/>
    <mergeCell ref="G107:I107"/>
    <mergeCell ref="J107:L107"/>
    <mergeCell ref="Q104:Q105"/>
    <mergeCell ref="M107:O107"/>
    <mergeCell ref="R104:R105"/>
    <mergeCell ref="F104:F105"/>
    <mergeCell ref="G104:G105"/>
    <mergeCell ref="H104:H105"/>
    <mergeCell ref="S100:S101"/>
    <mergeCell ref="T100:T101"/>
    <mergeCell ref="M100:M101"/>
    <mergeCell ref="N100:N101"/>
    <mergeCell ref="O100:O101"/>
    <mergeCell ref="P100:P101"/>
    <mergeCell ref="Q100:Q101"/>
    <mergeCell ref="G100:I101"/>
    <mergeCell ref="J100:J101"/>
    <mergeCell ref="T102:T103"/>
    <mergeCell ref="P102:P103"/>
    <mergeCell ref="R102:R103"/>
    <mergeCell ref="S102:S103"/>
    <mergeCell ref="R100:R101"/>
    <mergeCell ref="B100:B101"/>
    <mergeCell ref="D100:D101"/>
    <mergeCell ref="E100:E101"/>
    <mergeCell ref="F100:F101"/>
    <mergeCell ref="K100:K101"/>
    <mergeCell ref="L100:L101"/>
    <mergeCell ref="B102:B103"/>
    <mergeCell ref="D102:D103"/>
    <mergeCell ref="E102:E103"/>
    <mergeCell ref="B97:C97"/>
    <mergeCell ref="B98:B99"/>
    <mergeCell ref="D98:F99"/>
    <mergeCell ref="G98:G99"/>
    <mergeCell ref="H98:H99"/>
    <mergeCell ref="S98:S99"/>
    <mergeCell ref="F94:F95"/>
    <mergeCell ref="G94:G95"/>
    <mergeCell ref="L98:L99"/>
    <mergeCell ref="M98:M99"/>
    <mergeCell ref="Q98:Q99"/>
    <mergeCell ref="R98:R99"/>
    <mergeCell ref="J94:J95"/>
    <mergeCell ref="D97:F97"/>
    <mergeCell ref="G97:I97"/>
    <mergeCell ref="J97:L97"/>
    <mergeCell ref="Q94:Q95"/>
    <mergeCell ref="M97:O97"/>
    <mergeCell ref="P97:R97"/>
    <mergeCell ref="R94:R95"/>
    <mergeCell ref="J92:L93"/>
    <mergeCell ref="I98:I99"/>
    <mergeCell ref="J98:J99"/>
    <mergeCell ref="K98:K99"/>
    <mergeCell ref="N92:N93"/>
    <mergeCell ref="O92:O93"/>
    <mergeCell ref="T92:T93"/>
    <mergeCell ref="P92:P93"/>
    <mergeCell ref="R92:R93"/>
    <mergeCell ref="S92:S93"/>
    <mergeCell ref="H94:H95"/>
    <mergeCell ref="T94:T95"/>
    <mergeCell ref="K94:K95"/>
    <mergeCell ref="L94:L95"/>
    <mergeCell ref="M94:O95"/>
    <mergeCell ref="P94:P95"/>
    <mergeCell ref="S94:S95"/>
    <mergeCell ref="I94:I95"/>
    <mergeCell ref="P98:P99"/>
    <mergeCell ref="N98:N99"/>
    <mergeCell ref="O98:O99"/>
    <mergeCell ref="T98:T99"/>
    <mergeCell ref="B92:B93"/>
    <mergeCell ref="D92:D93"/>
    <mergeCell ref="E92:E93"/>
    <mergeCell ref="B94:B95"/>
    <mergeCell ref="D94:D95"/>
    <mergeCell ref="E94:E95"/>
    <mergeCell ref="Q92:Q93"/>
    <mergeCell ref="M92:M93"/>
    <mergeCell ref="F92:F93"/>
    <mergeCell ref="G92:G93"/>
    <mergeCell ref="H92:H93"/>
    <mergeCell ref="I92:I93"/>
    <mergeCell ref="R90:R91"/>
    <mergeCell ref="S90:S91"/>
    <mergeCell ref="L90:L91"/>
    <mergeCell ref="P88:P89"/>
    <mergeCell ref="T90:T91"/>
    <mergeCell ref="M90:M91"/>
    <mergeCell ref="N90:N91"/>
    <mergeCell ref="O90:O91"/>
    <mergeCell ref="P90:P91"/>
    <mergeCell ref="Q90:Q91"/>
    <mergeCell ref="S88:S89"/>
    <mergeCell ref="J88:J89"/>
    <mergeCell ref="K88:K89"/>
    <mergeCell ref="T88:T89"/>
    <mergeCell ref="B90:B91"/>
    <mergeCell ref="D90:D91"/>
    <mergeCell ref="E90:E91"/>
    <mergeCell ref="F90:F91"/>
    <mergeCell ref="G90:I91"/>
    <mergeCell ref="J90:J91"/>
    <mergeCell ref="K90:K91"/>
    <mergeCell ref="D87:F87"/>
    <mergeCell ref="G87:I87"/>
    <mergeCell ref="J87:L87"/>
    <mergeCell ref="M87:O87"/>
    <mergeCell ref="L88:L89"/>
    <mergeCell ref="M88:M89"/>
    <mergeCell ref="N88:N89"/>
    <mergeCell ref="O88:O89"/>
    <mergeCell ref="H88:H89"/>
    <mergeCell ref="I88:I89"/>
    <mergeCell ref="G18:G19"/>
    <mergeCell ref="H18:H19"/>
    <mergeCell ref="I18:I19"/>
    <mergeCell ref="J18:L19"/>
    <mergeCell ref="P33:R33"/>
    <mergeCell ref="B88:B89"/>
    <mergeCell ref="D88:F89"/>
    <mergeCell ref="G88:G89"/>
    <mergeCell ref="B85:AG85"/>
    <mergeCell ref="B87:C87"/>
    <mergeCell ref="B18:B19"/>
    <mergeCell ref="D18:D19"/>
    <mergeCell ref="E18:E19"/>
    <mergeCell ref="F18:F19"/>
    <mergeCell ref="G20:G21"/>
    <mergeCell ref="H20:H21"/>
    <mergeCell ref="I20:I21"/>
    <mergeCell ref="B20:B21"/>
    <mergeCell ref="D20:D21"/>
    <mergeCell ref="E20:E21"/>
    <mergeCell ref="F20:F21"/>
    <mergeCell ref="Q16:Q17"/>
    <mergeCell ref="R16:R17"/>
    <mergeCell ref="M18:M19"/>
    <mergeCell ref="N18:N19"/>
    <mergeCell ref="O18:O19"/>
    <mergeCell ref="P18:P19"/>
    <mergeCell ref="S16:S17"/>
    <mergeCell ref="T16:T17"/>
    <mergeCell ref="M16:M17"/>
    <mergeCell ref="N16:N17"/>
    <mergeCell ref="O16:O17"/>
    <mergeCell ref="P16:P17"/>
    <mergeCell ref="T14:T15"/>
    <mergeCell ref="M13:O13"/>
    <mergeCell ref="B16:B17"/>
    <mergeCell ref="D16:D17"/>
    <mergeCell ref="E16:E17"/>
    <mergeCell ref="F16:F17"/>
    <mergeCell ref="G16:I17"/>
    <mergeCell ref="J16:J17"/>
    <mergeCell ref="K16:K17"/>
    <mergeCell ref="L16:L17"/>
    <mergeCell ref="Q14:Q15"/>
    <mergeCell ref="R14:R15"/>
    <mergeCell ref="S14:S15"/>
    <mergeCell ref="S18:S19"/>
    <mergeCell ref="T18:T19"/>
    <mergeCell ref="P8:P9"/>
    <mergeCell ref="P13:R13"/>
    <mergeCell ref="J8:L9"/>
    <mergeCell ref="P10:P11"/>
    <mergeCell ref="R10:R11"/>
    <mergeCell ref="Q10:Q11"/>
    <mergeCell ref="T6:T7"/>
    <mergeCell ref="Q8:Q9"/>
    <mergeCell ref="R8:R9"/>
    <mergeCell ref="S8:S9"/>
    <mergeCell ref="T8:T9"/>
    <mergeCell ref="S10:S11"/>
    <mergeCell ref="T10:T11"/>
    <mergeCell ref="G14:G15"/>
    <mergeCell ref="H14:H15"/>
    <mergeCell ref="I14:I15"/>
    <mergeCell ref="P6:P7"/>
    <mergeCell ref="M14:M15"/>
    <mergeCell ref="N14:N15"/>
    <mergeCell ref="O14:O15"/>
    <mergeCell ref="P14:P15"/>
    <mergeCell ref="G10:G11"/>
    <mergeCell ref="L10:L11"/>
    <mergeCell ref="N8:N9"/>
    <mergeCell ref="O8:O9"/>
    <mergeCell ref="T4:T5"/>
    <mergeCell ref="B6:B7"/>
    <mergeCell ref="D6:D7"/>
    <mergeCell ref="E6:E7"/>
    <mergeCell ref="F6:F7"/>
    <mergeCell ref="J6:J7"/>
    <mergeCell ref="Q6:Q7"/>
    <mergeCell ref="R6:R7"/>
    <mergeCell ref="S6:S7"/>
    <mergeCell ref="S4:S5"/>
    <mergeCell ref="P3:R3"/>
    <mergeCell ref="B4:B5"/>
    <mergeCell ref="D4:F5"/>
    <mergeCell ref="J4:J5"/>
    <mergeCell ref="P4:P5"/>
    <mergeCell ref="Q4:Q5"/>
    <mergeCell ref="R4:R5"/>
    <mergeCell ref="B3:C3"/>
    <mergeCell ref="D3:F3"/>
    <mergeCell ref="J3:L3"/>
    <mergeCell ref="N4:N5"/>
    <mergeCell ref="O6:O7"/>
    <mergeCell ref="B10:B11"/>
    <mergeCell ref="G3:I3"/>
    <mergeCell ref="B8:B9"/>
    <mergeCell ref="D8:D9"/>
    <mergeCell ref="E8:E9"/>
    <mergeCell ref="F8:F9"/>
    <mergeCell ref="E10:E11"/>
    <mergeCell ref="I10:I11"/>
    <mergeCell ref="K6:K7"/>
    <mergeCell ref="L6:L7"/>
    <mergeCell ref="K10:K11"/>
    <mergeCell ref="M8:M9"/>
    <mergeCell ref="B14:B15"/>
    <mergeCell ref="K14:K15"/>
    <mergeCell ref="L14:L15"/>
    <mergeCell ref="G6:I7"/>
    <mergeCell ref="D10:D11"/>
    <mergeCell ref="F10:F11"/>
    <mergeCell ref="M6:M7"/>
    <mergeCell ref="M4:M5"/>
    <mergeCell ref="K4:K5"/>
    <mergeCell ref="L4:L5"/>
    <mergeCell ref="H10:H11"/>
    <mergeCell ref="J10:J11"/>
    <mergeCell ref="J14:J15"/>
    <mergeCell ref="D14:F15"/>
    <mergeCell ref="H4:H5"/>
    <mergeCell ref="I4:I5"/>
    <mergeCell ref="G8:G9"/>
    <mergeCell ref="I8:I9"/>
    <mergeCell ref="H8:H9"/>
    <mergeCell ref="T20:T21"/>
    <mergeCell ref="P20:P21"/>
    <mergeCell ref="Q20:Q21"/>
    <mergeCell ref="S20:S21"/>
    <mergeCell ref="R18:R19"/>
    <mergeCell ref="Q18:Q19"/>
    <mergeCell ref="R20:R21"/>
    <mergeCell ref="M23:O23"/>
    <mergeCell ref="P23:R23"/>
    <mergeCell ref="J20:J21"/>
    <mergeCell ref="K20:K21"/>
    <mergeCell ref="L20:L21"/>
    <mergeCell ref="M20:O21"/>
    <mergeCell ref="B23:C23"/>
    <mergeCell ref="D23:F23"/>
    <mergeCell ref="G23:I23"/>
    <mergeCell ref="J23:L23"/>
    <mergeCell ref="T24:T25"/>
    <mergeCell ref="M24:M25"/>
    <mergeCell ref="N24:N25"/>
    <mergeCell ref="O24:O25"/>
    <mergeCell ref="P24:P25"/>
    <mergeCell ref="Q24:Q25"/>
    <mergeCell ref="R24:R25"/>
    <mergeCell ref="S24:S25"/>
    <mergeCell ref="L24:L25"/>
    <mergeCell ref="D24:F25"/>
    <mergeCell ref="G24:G25"/>
    <mergeCell ref="S26:S27"/>
    <mergeCell ref="F26:F27"/>
    <mergeCell ref="K26:K27"/>
    <mergeCell ref="L26:L27"/>
    <mergeCell ref="H24:H25"/>
    <mergeCell ref="I24:I25"/>
    <mergeCell ref="G26:I27"/>
    <mergeCell ref="J26:J27"/>
    <mergeCell ref="J24:J25"/>
    <mergeCell ref="K24:K25"/>
    <mergeCell ref="T26:T27"/>
    <mergeCell ref="M26:M27"/>
    <mergeCell ref="N26:N27"/>
    <mergeCell ref="O26:O27"/>
    <mergeCell ref="P26:P27"/>
    <mergeCell ref="R26:R27"/>
    <mergeCell ref="Q26:Q27"/>
    <mergeCell ref="T28:T29"/>
    <mergeCell ref="M28:M29"/>
    <mergeCell ref="N28:N29"/>
    <mergeCell ref="O28:O29"/>
    <mergeCell ref="P28:P29"/>
    <mergeCell ref="Q28:Q29"/>
    <mergeCell ref="R28:R29"/>
    <mergeCell ref="S28:S29"/>
    <mergeCell ref="D28:D29"/>
    <mergeCell ref="E28:E29"/>
    <mergeCell ref="F28:F29"/>
    <mergeCell ref="G28:G29"/>
    <mergeCell ref="H28:H29"/>
    <mergeCell ref="I28:I29"/>
    <mergeCell ref="J28:L29"/>
    <mergeCell ref="D30:D31"/>
    <mergeCell ref="E30:E31"/>
    <mergeCell ref="T30:T31"/>
    <mergeCell ref="K30:K31"/>
    <mergeCell ref="L30:L31"/>
    <mergeCell ref="M30:O31"/>
    <mergeCell ref="P30:P31"/>
    <mergeCell ref="R30:R31"/>
    <mergeCell ref="S30:S31"/>
    <mergeCell ref="D33:F33"/>
    <mergeCell ref="G33:I33"/>
    <mergeCell ref="J33:L33"/>
    <mergeCell ref="Q30:Q31"/>
    <mergeCell ref="G30:G31"/>
    <mergeCell ref="H30:H31"/>
    <mergeCell ref="I30:I31"/>
    <mergeCell ref="J30:J31"/>
    <mergeCell ref="F30:F31"/>
    <mergeCell ref="M33:O33"/>
    <mergeCell ref="M34:M35"/>
    <mergeCell ref="N34:N35"/>
    <mergeCell ref="B34:B35"/>
    <mergeCell ref="D34:F35"/>
    <mergeCell ref="G34:G35"/>
    <mergeCell ref="H34:H35"/>
    <mergeCell ref="I34:I35"/>
    <mergeCell ref="J34:J35"/>
    <mergeCell ref="K34:K35"/>
    <mergeCell ref="L34:L35"/>
    <mergeCell ref="O34:O35"/>
    <mergeCell ref="P34:P35"/>
    <mergeCell ref="Q34:Q35"/>
    <mergeCell ref="R34:R35"/>
    <mergeCell ref="S34:S35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M36:M37"/>
    <mergeCell ref="N36:N37"/>
    <mergeCell ref="O36:O37"/>
    <mergeCell ref="P36:P37"/>
    <mergeCell ref="Q36:Q37"/>
    <mergeCell ref="R36:R37"/>
    <mergeCell ref="S36:S37"/>
    <mergeCell ref="T36:T37"/>
    <mergeCell ref="O38:O39"/>
    <mergeCell ref="P38:P39"/>
    <mergeCell ref="Q38:Q39"/>
    <mergeCell ref="R38:R39"/>
    <mergeCell ref="B40:B41"/>
    <mergeCell ref="D40:D41"/>
    <mergeCell ref="E40:E41"/>
    <mergeCell ref="F40:F41"/>
    <mergeCell ref="G40:G41"/>
    <mergeCell ref="H40:H41"/>
    <mergeCell ref="I40:I41"/>
    <mergeCell ref="J40:J41"/>
    <mergeCell ref="S40:S41"/>
    <mergeCell ref="T40:T41"/>
    <mergeCell ref="K40:K41"/>
    <mergeCell ref="L40:L41"/>
    <mergeCell ref="M40:O41"/>
    <mergeCell ref="P40:P41"/>
    <mergeCell ref="B1:AG1"/>
    <mergeCell ref="B13:C13"/>
    <mergeCell ref="D13:F13"/>
    <mergeCell ref="G13:I13"/>
    <mergeCell ref="J13:L13"/>
    <mergeCell ref="M3:O3"/>
    <mergeCell ref="M10:O11"/>
    <mergeCell ref="G4:G5"/>
    <mergeCell ref="O4:O5"/>
    <mergeCell ref="N6:N7"/>
    <mergeCell ref="B28:B29"/>
    <mergeCell ref="B26:B27"/>
    <mergeCell ref="D26:D27"/>
    <mergeCell ref="E26:E27"/>
    <mergeCell ref="B24:B25"/>
    <mergeCell ref="B43:AG43"/>
    <mergeCell ref="B33:C33"/>
    <mergeCell ref="B30:B31"/>
    <mergeCell ref="Q40:Q41"/>
    <mergeCell ref="R40:R41"/>
    <mergeCell ref="B38:B39"/>
    <mergeCell ref="D38:D39"/>
    <mergeCell ref="E38:E39"/>
    <mergeCell ref="F38:F39"/>
    <mergeCell ref="G38:G39"/>
    <mergeCell ref="H38:H39"/>
    <mergeCell ref="I38:I39"/>
    <mergeCell ref="J38:L39"/>
    <mergeCell ref="S38:S39"/>
    <mergeCell ref="T38:T39"/>
    <mergeCell ref="M38:M39"/>
    <mergeCell ref="N38:N39"/>
    <mergeCell ref="B45:C45"/>
    <mergeCell ref="D45:F45"/>
    <mergeCell ref="G45:I45"/>
    <mergeCell ref="J45:L45"/>
    <mergeCell ref="M45:O45"/>
    <mergeCell ref="P45:R45"/>
    <mergeCell ref="B46:B47"/>
    <mergeCell ref="D46:F47"/>
    <mergeCell ref="G46:G47"/>
    <mergeCell ref="H46:H47"/>
    <mergeCell ref="S46:S47"/>
    <mergeCell ref="T46:T47"/>
    <mergeCell ref="M46:M47"/>
    <mergeCell ref="N46:N47"/>
    <mergeCell ref="O46:O47"/>
    <mergeCell ref="P46:P47"/>
    <mergeCell ref="Q46:Q47"/>
    <mergeCell ref="R46:R47"/>
    <mergeCell ref="I46:I47"/>
    <mergeCell ref="J46:J47"/>
    <mergeCell ref="K46:K47"/>
    <mergeCell ref="L46:L47"/>
    <mergeCell ref="B48:B49"/>
    <mergeCell ref="D48:D49"/>
    <mergeCell ref="E48:E49"/>
    <mergeCell ref="F48:F49"/>
    <mergeCell ref="S48:S49"/>
    <mergeCell ref="T48:T49"/>
    <mergeCell ref="M48:M49"/>
    <mergeCell ref="N48:N49"/>
    <mergeCell ref="O48:O49"/>
    <mergeCell ref="P48:P49"/>
    <mergeCell ref="Q48:Q49"/>
    <mergeCell ref="R48:R49"/>
    <mergeCell ref="G48:I49"/>
    <mergeCell ref="J48:J49"/>
    <mergeCell ref="K48:K49"/>
    <mergeCell ref="L48:L49"/>
    <mergeCell ref="B50:B51"/>
    <mergeCell ref="D50:D51"/>
    <mergeCell ref="E50:E51"/>
    <mergeCell ref="F50:F51"/>
    <mergeCell ref="S50:S51"/>
    <mergeCell ref="T50:T51"/>
    <mergeCell ref="M50:M51"/>
    <mergeCell ref="N50:N51"/>
    <mergeCell ref="O50:O51"/>
    <mergeCell ref="P50:P51"/>
    <mergeCell ref="Q50:Q51"/>
    <mergeCell ref="R50:R51"/>
    <mergeCell ref="G50:G51"/>
    <mergeCell ref="H50:H51"/>
    <mergeCell ref="I50:I51"/>
    <mergeCell ref="J50:L51"/>
    <mergeCell ref="B52:B53"/>
    <mergeCell ref="D52:D53"/>
    <mergeCell ref="E52:E53"/>
    <mergeCell ref="F52:F53"/>
    <mergeCell ref="S52:S53"/>
    <mergeCell ref="T52:T53"/>
    <mergeCell ref="K52:K53"/>
    <mergeCell ref="L52:L53"/>
    <mergeCell ref="M52:O53"/>
    <mergeCell ref="P52:P53"/>
    <mergeCell ref="Q52:Q53"/>
    <mergeCell ref="R52:R53"/>
    <mergeCell ref="G52:G53"/>
    <mergeCell ref="H52:H53"/>
    <mergeCell ref="I52:I53"/>
    <mergeCell ref="J52:J53"/>
    <mergeCell ref="B55:C55"/>
    <mergeCell ref="D55:F55"/>
    <mergeCell ref="G55:I55"/>
    <mergeCell ref="J55:L55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M56:M57"/>
    <mergeCell ref="N56:N57"/>
    <mergeCell ref="O56:O57"/>
    <mergeCell ref="P56:P57"/>
    <mergeCell ref="Q56:Q57"/>
    <mergeCell ref="R56:R57"/>
    <mergeCell ref="S56:S57"/>
    <mergeCell ref="T56:T57"/>
    <mergeCell ref="B58:B59"/>
    <mergeCell ref="D58:D59"/>
    <mergeCell ref="E58:E59"/>
    <mergeCell ref="F58:F59"/>
    <mergeCell ref="S58:S59"/>
    <mergeCell ref="T58:T59"/>
    <mergeCell ref="M58:M59"/>
    <mergeCell ref="N58:N59"/>
    <mergeCell ref="O58:O59"/>
    <mergeCell ref="P58:P59"/>
    <mergeCell ref="Q58:Q59"/>
    <mergeCell ref="R58:R59"/>
    <mergeCell ref="G58:I59"/>
    <mergeCell ref="J58:J59"/>
    <mergeCell ref="K58:K59"/>
    <mergeCell ref="L58:L59"/>
    <mergeCell ref="B60:B61"/>
    <mergeCell ref="D60:D61"/>
    <mergeCell ref="E60:E61"/>
    <mergeCell ref="F60:F61"/>
    <mergeCell ref="G60:G61"/>
    <mergeCell ref="H60:H61"/>
    <mergeCell ref="S60:S61"/>
    <mergeCell ref="T60:T61"/>
    <mergeCell ref="M60:M61"/>
    <mergeCell ref="N60:N61"/>
    <mergeCell ref="O60:O61"/>
    <mergeCell ref="P60:P61"/>
    <mergeCell ref="Q60:Q61"/>
    <mergeCell ref="R60:R61"/>
    <mergeCell ref="I60:I61"/>
    <mergeCell ref="J60:L61"/>
    <mergeCell ref="B62:B63"/>
    <mergeCell ref="D62:D63"/>
    <mergeCell ref="E62:E63"/>
    <mergeCell ref="F62:F63"/>
    <mergeCell ref="G62:G63"/>
    <mergeCell ref="H62:H63"/>
    <mergeCell ref="I62:I63"/>
    <mergeCell ref="J62:J63"/>
    <mergeCell ref="S62:S63"/>
    <mergeCell ref="T62:T63"/>
    <mergeCell ref="K62:K63"/>
    <mergeCell ref="L62:L63"/>
    <mergeCell ref="M62:O63"/>
    <mergeCell ref="P62:P63"/>
    <mergeCell ref="Q62:Q63"/>
    <mergeCell ref="R62:R63"/>
    <mergeCell ref="B65:C65"/>
    <mergeCell ref="D65:F65"/>
    <mergeCell ref="G65:I65"/>
    <mergeCell ref="J65:L65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M66:M67"/>
    <mergeCell ref="N66:N67"/>
    <mergeCell ref="O66:O67"/>
    <mergeCell ref="P66:P67"/>
    <mergeCell ref="Q66:Q67"/>
    <mergeCell ref="R66:R67"/>
    <mergeCell ref="S66:S67"/>
    <mergeCell ref="T66:T67"/>
    <mergeCell ref="B68:B69"/>
    <mergeCell ref="D68:D69"/>
    <mergeCell ref="E68:E69"/>
    <mergeCell ref="F68:F69"/>
    <mergeCell ref="S68:S69"/>
    <mergeCell ref="T68:T69"/>
    <mergeCell ref="M68:M69"/>
    <mergeCell ref="N68:N69"/>
    <mergeCell ref="O68:O69"/>
    <mergeCell ref="P68:P69"/>
    <mergeCell ref="Q68:Q69"/>
    <mergeCell ref="R68:R69"/>
    <mergeCell ref="G68:I69"/>
    <mergeCell ref="J68:J69"/>
    <mergeCell ref="K68:K69"/>
    <mergeCell ref="L68:L69"/>
    <mergeCell ref="B70:B71"/>
    <mergeCell ref="D70:D71"/>
    <mergeCell ref="E70:E71"/>
    <mergeCell ref="F70:F71"/>
    <mergeCell ref="G70:G71"/>
    <mergeCell ref="H70:H71"/>
    <mergeCell ref="S70:S71"/>
    <mergeCell ref="T70:T71"/>
    <mergeCell ref="M70:M71"/>
    <mergeCell ref="N70:N71"/>
    <mergeCell ref="O70:O71"/>
    <mergeCell ref="P70:P71"/>
    <mergeCell ref="Q70:Q71"/>
    <mergeCell ref="R70:R71"/>
    <mergeCell ref="I70:I71"/>
    <mergeCell ref="J70:L71"/>
    <mergeCell ref="B72:B73"/>
    <mergeCell ref="D72:D73"/>
    <mergeCell ref="E72:E73"/>
    <mergeCell ref="F72:F73"/>
    <mergeCell ref="G72:G73"/>
    <mergeCell ref="H72:H73"/>
    <mergeCell ref="I72:I73"/>
    <mergeCell ref="J72:J73"/>
    <mergeCell ref="S72:S73"/>
    <mergeCell ref="T72:T73"/>
    <mergeCell ref="K72:K73"/>
    <mergeCell ref="L72:L73"/>
    <mergeCell ref="M72:O73"/>
    <mergeCell ref="P72:P73"/>
    <mergeCell ref="Q72:Q73"/>
    <mergeCell ref="R72:R73"/>
    <mergeCell ref="B75:C75"/>
    <mergeCell ref="D75:F75"/>
    <mergeCell ref="G75:I75"/>
    <mergeCell ref="J75:L75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M76:M77"/>
    <mergeCell ref="N76:N77"/>
    <mergeCell ref="O76:O77"/>
    <mergeCell ref="P76:P77"/>
    <mergeCell ref="Q76:Q77"/>
    <mergeCell ref="R76:R77"/>
    <mergeCell ref="P87:R87"/>
    <mergeCell ref="Q88:Q89"/>
    <mergeCell ref="R88:R89"/>
    <mergeCell ref="I82:I83"/>
    <mergeCell ref="J82:J83"/>
    <mergeCell ref="S76:S77"/>
    <mergeCell ref="T76:T77"/>
    <mergeCell ref="B78:B79"/>
    <mergeCell ref="D78:D79"/>
    <mergeCell ref="E78:E79"/>
    <mergeCell ref="F78:F79"/>
    <mergeCell ref="G78:I79"/>
    <mergeCell ref="J78:J79"/>
    <mergeCell ref="T78:T79"/>
    <mergeCell ref="B80:B81"/>
    <mergeCell ref="D80:D81"/>
    <mergeCell ref="E80:E81"/>
    <mergeCell ref="F80:F81"/>
    <mergeCell ref="G80:G81"/>
    <mergeCell ref="H80:H81"/>
    <mergeCell ref="K78:K79"/>
    <mergeCell ref="L78:L79"/>
    <mergeCell ref="M78:M79"/>
    <mergeCell ref="N80:N81"/>
    <mergeCell ref="O80:O81"/>
    <mergeCell ref="P80:P81"/>
    <mergeCell ref="Q78:Q79"/>
    <mergeCell ref="R78:R79"/>
    <mergeCell ref="S78:S79"/>
    <mergeCell ref="N78:N79"/>
    <mergeCell ref="O78:O79"/>
    <mergeCell ref="P78:P79"/>
    <mergeCell ref="T82:T83"/>
    <mergeCell ref="K82:K83"/>
    <mergeCell ref="L82:L83"/>
    <mergeCell ref="M82:O83"/>
    <mergeCell ref="P82:P83"/>
    <mergeCell ref="B82:B83"/>
    <mergeCell ref="D82:D83"/>
    <mergeCell ref="E82:E83"/>
    <mergeCell ref="F82:F83"/>
    <mergeCell ref="G82:G83"/>
    <mergeCell ref="H82:H83"/>
    <mergeCell ref="I80:I81"/>
    <mergeCell ref="J80:L81"/>
    <mergeCell ref="M80:M81"/>
    <mergeCell ref="Q82:Q83"/>
    <mergeCell ref="R82:R83"/>
    <mergeCell ref="S82:S83"/>
    <mergeCell ref="Q80:Q81"/>
    <mergeCell ref="R80:R81"/>
    <mergeCell ref="S80:S81"/>
    <mergeCell ref="T80:T81"/>
  </mergeCells>
  <phoneticPr fontId="0" type="noConversion"/>
  <pageMargins left="0.19685039370078741" right="0.59055118110236227" top="0.19685039370078741" bottom="0.19685039370078741" header="0" footer="0"/>
  <pageSetup paperSize="9" orientation="landscape" horizontalDpi="4294967293" verticalDpi="4294967293" r:id="rId1"/>
  <headerFooter alignWithMargins="0"/>
  <ignoredErrors>
    <ignoredError sqref="AK7" formula="1"/>
  </ignoredErrors>
  <webPublishItems count="1">
    <webPublishItem id="1958" divId="skupiny2_1958" sourceType="sheet" destinationFile="C:\Lenka\pinec\turnaje\Stranka.htm"/>
  </webPublishItem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M20"/>
  <sheetViews>
    <sheetView workbookViewId="0">
      <selection activeCell="A3" sqref="A3:F3"/>
    </sheetView>
  </sheetViews>
  <sheetFormatPr defaultRowHeight="12.75" x14ac:dyDescent="0.2"/>
  <cols>
    <col min="1" max="6" width="13.7109375" customWidth="1"/>
    <col min="7" max="7" width="4.140625" customWidth="1"/>
    <col min="8" max="13" width="13.7109375" customWidth="1"/>
  </cols>
  <sheetData>
    <row r="1" spans="1:13" ht="36" customHeight="1" x14ac:dyDescent="0.2">
      <c r="A1" s="264" t="str">
        <f>zápis!C1</f>
        <v>BTM U11 Lednice</v>
      </c>
      <c r="B1" s="265"/>
      <c r="C1" s="265"/>
      <c r="D1" s="265"/>
      <c r="E1" s="265"/>
      <c r="F1" s="266"/>
      <c r="H1" s="264" t="str">
        <f>zápis!C1</f>
        <v>BTM U11 Lednice</v>
      </c>
      <c r="I1" s="265"/>
      <c r="J1" s="265"/>
      <c r="K1" s="265"/>
      <c r="L1" s="265"/>
      <c r="M1" s="266"/>
    </row>
    <row r="2" spans="1:13" ht="36" customHeight="1" thickBot="1" x14ac:dyDescent="0.25">
      <c r="A2" s="275" t="str">
        <f>CONCATENATE(" ",zápis!F4," ")</f>
        <v xml:space="preserve">  </v>
      </c>
      <c r="B2" s="259"/>
      <c r="C2" s="260"/>
      <c r="D2" s="93" t="str">
        <f>CONCATENATE(" ",zápis!G4)</f>
        <v xml:space="preserve"> 13.4.2024</v>
      </c>
      <c r="E2" s="94" t="str">
        <f>CONCATENATE("zápas č. ",zápis!H4)</f>
        <v xml:space="preserve">zápas č. </v>
      </c>
      <c r="F2" s="95" t="str">
        <f>CONCATENATE("stůl č. ",zápis!I4)</f>
        <v xml:space="preserve">stůl č. </v>
      </c>
      <c r="H2" s="275" t="str">
        <f>CONCATENATE(" ",zápis!F7," ")</f>
        <v xml:space="preserve">  </v>
      </c>
      <c r="I2" s="259"/>
      <c r="J2" s="260"/>
      <c r="K2" s="93" t="str">
        <f>CONCATENATE(" ",zápis!G7)</f>
        <v xml:space="preserve"> 13.4.2024</v>
      </c>
      <c r="L2" s="94" t="str">
        <f>CONCATENATE("zápas č. ",zápis!H7)</f>
        <v xml:space="preserve">zápas č. </v>
      </c>
      <c r="M2" s="95" t="str">
        <f>CONCATENATE("stůl č. ",zápis!I7)</f>
        <v xml:space="preserve">stůl č. </v>
      </c>
    </row>
    <row r="3" spans="1:13" ht="36" customHeight="1" thickBot="1" x14ac:dyDescent="0.25">
      <c r="A3" s="281" t="str">
        <f>CONCATENATE(IF(COUNTIF(seznam!$A$4:$A$131,zápis!A4)=1,VLOOKUP(zápis!A4,seznam!$A$4:$C$131,2,FALSE),"------"),"   (",IF(COUNTIF(seznam!$A$4:$A$131,zápis!A4)=1,VLOOKUP(zápis!A4,seznam!$A$4:$C$131,3,FALSE),"------"),")")</f>
        <v>Zechmeisterová Rebeka   (KST FOSFA LVA)</v>
      </c>
      <c r="B3" s="282"/>
      <c r="C3" s="282"/>
      <c r="D3" s="281" t="str">
        <f>CONCATENATE(IF(COUNTIF(seznam!$A$4:$A$131,zápis!B4)=1,VLOOKUP(zápis!B4,seznam!$A$4:$C$131,2,FALSE),"------"),"   (",IF(COUNTIF(seznam!$A$4:$A$131,zápis!B4)=1,VLOOKUP(zápis!B4,seznam!$A$4:$C$131,3,FALSE),"------"),")")</f>
        <v>------   (------)</v>
      </c>
      <c r="E3" s="282"/>
      <c r="F3" s="283"/>
      <c r="H3" s="281" t="str">
        <f>CONCATENATE(IF(COUNTIF(seznam!$A$4:$A$131,zápis!A7)=1,VLOOKUP(zápis!A7,seznam!$A$4:$C$131,2,FALSE),"------"),"   (",IF(COUNTIF(seznam!$A$4:$A$131,zápis!A7)=1,VLOOKUP(zápis!A7,seznam!$A$4:$C$131,3,FALSE),"------"),")")</f>
        <v>------   (------)</v>
      </c>
      <c r="I3" s="282"/>
      <c r="J3" s="283"/>
      <c r="K3" s="281" t="str">
        <f>CONCATENATE(IF(COUNTIF(seznam!$A$4:$A$131,zápis!B7)=1,VLOOKUP(zápis!B7,seznam!$A$4:$C$131,2,FALSE),"------"),"   (",IF(COUNTIF(seznam!$A$4:$A$131,zápis!B7)=1,VLOOKUP(zápis!B7,seznam!$A$4:$C$131,3,FALSE),"------"),")")</f>
        <v>------   (------)</v>
      </c>
      <c r="L3" s="282"/>
      <c r="M3" s="283"/>
    </row>
    <row r="4" spans="1:13" ht="14.25" customHeight="1" x14ac:dyDescent="0.2">
      <c r="A4" s="96" t="s">
        <v>25</v>
      </c>
      <c r="B4" s="97" t="s">
        <v>26</v>
      </c>
      <c r="C4" s="97" t="s">
        <v>27</v>
      </c>
      <c r="D4" s="97" t="s">
        <v>28</v>
      </c>
      <c r="E4" s="97" t="s">
        <v>29</v>
      </c>
      <c r="F4" s="98" t="s">
        <v>30</v>
      </c>
      <c r="H4" s="96" t="s">
        <v>25</v>
      </c>
      <c r="I4" s="97" t="s">
        <v>26</v>
      </c>
      <c r="J4" s="97" t="s">
        <v>27</v>
      </c>
      <c r="K4" s="97" t="s">
        <v>28</v>
      </c>
      <c r="L4" s="97" t="s">
        <v>29</v>
      </c>
      <c r="M4" s="98" t="s">
        <v>30</v>
      </c>
    </row>
    <row r="5" spans="1:13" ht="36" customHeight="1" thickBot="1" x14ac:dyDescent="0.25">
      <c r="A5" s="99"/>
      <c r="B5" s="100"/>
      <c r="C5" s="100"/>
      <c r="D5" s="100"/>
      <c r="E5" s="100"/>
      <c r="F5" s="101"/>
      <c r="H5" s="99"/>
      <c r="I5" s="100"/>
      <c r="J5" s="100"/>
      <c r="K5" s="100"/>
      <c r="L5" s="100"/>
      <c r="M5" s="101"/>
    </row>
    <row r="6" spans="1:13" ht="36" customHeight="1" thickBot="1" x14ac:dyDescent="0.25">
      <c r="A6" s="279" t="s">
        <v>31</v>
      </c>
      <c r="B6" s="256"/>
      <c r="C6" s="280"/>
      <c r="D6" s="255" t="s">
        <v>32</v>
      </c>
      <c r="E6" s="256"/>
      <c r="F6" s="257"/>
      <c r="H6" s="279" t="s">
        <v>31</v>
      </c>
      <c r="I6" s="256"/>
      <c r="J6" s="280"/>
      <c r="K6" s="255" t="s">
        <v>32</v>
      </c>
      <c r="L6" s="256"/>
      <c r="M6" s="257"/>
    </row>
    <row r="7" spans="1:13" ht="20.100000000000001" customHeight="1" thickBot="1" x14ac:dyDescent="0.25"/>
    <row r="8" spans="1:13" ht="36" customHeight="1" x14ac:dyDescent="0.2">
      <c r="A8" s="264" t="str">
        <f>zápis!C1</f>
        <v>BTM U11 Lednice</v>
      </c>
      <c r="B8" s="265"/>
      <c r="C8" s="265"/>
      <c r="D8" s="265"/>
      <c r="E8" s="265"/>
      <c r="F8" s="266"/>
      <c r="H8" s="264" t="str">
        <f>zápis!C1</f>
        <v>BTM U11 Lednice</v>
      </c>
      <c r="I8" s="265"/>
      <c r="J8" s="265"/>
      <c r="K8" s="265"/>
      <c r="L8" s="265"/>
      <c r="M8" s="266"/>
    </row>
    <row r="9" spans="1:13" ht="36" customHeight="1" thickBot="1" x14ac:dyDescent="0.25">
      <c r="A9" s="275" t="str">
        <f>CONCATENATE(" ",zápis!F5," ")</f>
        <v xml:space="preserve">  </v>
      </c>
      <c r="B9" s="259"/>
      <c r="C9" s="260"/>
      <c r="D9" s="93" t="str">
        <f>CONCATENATE(" ",zápis!G5)</f>
        <v xml:space="preserve"> 13.4.2024</v>
      </c>
      <c r="E9" s="94" t="str">
        <f>CONCATENATE("zápas č. ",zápis!H5)</f>
        <v xml:space="preserve">zápas č. </v>
      </c>
      <c r="F9" s="95" t="str">
        <f>CONCATENATE("stůl č. ",zápis!I5)</f>
        <v xml:space="preserve">stůl č. </v>
      </c>
      <c r="H9" s="275" t="str">
        <f>CONCATENATE(" ",zápis!F8," ")</f>
        <v xml:space="preserve">  </v>
      </c>
      <c r="I9" s="259"/>
      <c r="J9" s="260"/>
      <c r="K9" s="93" t="str">
        <f>CONCATENATE(" ",zápis!G8)</f>
        <v xml:space="preserve"> 13.4.2024</v>
      </c>
      <c r="L9" s="94" t="str">
        <f>CONCATENATE("zápas č. ",zápis!H8)</f>
        <v xml:space="preserve">zápas č. </v>
      </c>
      <c r="M9" s="95" t="str">
        <f>CONCATENATE("stůl č. ",zápis!I8)</f>
        <v xml:space="preserve">stůl č. </v>
      </c>
    </row>
    <row r="10" spans="1:13" ht="36" customHeight="1" thickBot="1" x14ac:dyDescent="0.25">
      <c r="A10" s="281" t="str">
        <f>CONCATENATE(IF(COUNTIF(seznam!$A$4:$A$131,zápis!A5)=1,VLOOKUP(zápis!A5,seznam!$A$4:$C$131,2,FALSE),"------"),"   (",IF(COUNTIF(seznam!$A$4:$A$131,zápis!A5)=1,VLOOKUP(zápis!A5,seznam!$A$4:$C$131,3,FALSE),"------"),")")</f>
        <v>------   (------)</v>
      </c>
      <c r="B10" s="282"/>
      <c r="C10" s="283"/>
      <c r="D10" s="281" t="str">
        <f>CONCATENATE(IF(COUNTIF(seznam!$A$4:$A$131,zápis!B5)=1,VLOOKUP(zápis!B5,seznam!$A$4:$C$131,2,FALSE),"------"),"   (",IF(COUNTIF(seznam!$A$4:$A$131,zápis!B5)=1,VLOOKUP(zápis!B5,seznam!$A$4:$C$131,3,FALSE),"------"),")")</f>
        <v>Polanská Claudia   (KST FOSFA LVA)</v>
      </c>
      <c r="E10" s="282"/>
      <c r="F10" s="283"/>
      <c r="H10" s="281" t="str">
        <f>CONCATENATE(IF(COUNTIF(seznam!$A$4:$A$131,zápis!A8)=1,VLOOKUP(zápis!A8,seznam!$A$4:$C$131,2,FALSE),"------"),"   (",IF(COUNTIF(seznam!$A$4:$A$131,zápis!A8)=1,VLOOKUP(zápis!A8,seznam!$A$4:$C$131,3,FALSE),"------"),")")</f>
        <v>------   (------)</v>
      </c>
      <c r="I10" s="282"/>
      <c r="J10" s="283"/>
      <c r="K10" s="281" t="str">
        <f>CONCATENATE(IF(COUNTIF(seznam!$A$4:$A$131,zápis!B8)=1,VLOOKUP(zápis!B8,seznam!$A$4:$C$131,2,FALSE),"------"),"   (",IF(COUNTIF(seznam!$A$4:$A$131,zápis!B8)=1,VLOOKUP(zápis!B8,seznam!$A$4:$C$131,3,FALSE),"------"),")")</f>
        <v>------   (------)</v>
      </c>
      <c r="L10" s="282"/>
      <c r="M10" s="283"/>
    </row>
    <row r="11" spans="1:13" ht="14.25" customHeight="1" x14ac:dyDescent="0.2">
      <c r="A11" s="96" t="s">
        <v>25</v>
      </c>
      <c r="B11" s="97" t="s">
        <v>26</v>
      </c>
      <c r="C11" s="97" t="s">
        <v>27</v>
      </c>
      <c r="D11" s="97" t="s">
        <v>28</v>
      </c>
      <c r="E11" s="97" t="s">
        <v>29</v>
      </c>
      <c r="F11" s="98" t="s">
        <v>30</v>
      </c>
      <c r="H11" s="96" t="s">
        <v>25</v>
      </c>
      <c r="I11" s="97" t="s">
        <v>26</v>
      </c>
      <c r="J11" s="97" t="s">
        <v>27</v>
      </c>
      <c r="K11" s="97" t="s">
        <v>28</v>
      </c>
      <c r="L11" s="97" t="s">
        <v>29</v>
      </c>
      <c r="M11" s="98" t="s">
        <v>30</v>
      </c>
    </row>
    <row r="12" spans="1:13" ht="36" customHeight="1" thickBot="1" x14ac:dyDescent="0.25">
      <c r="A12" s="99"/>
      <c r="B12" s="100"/>
      <c r="C12" s="100"/>
      <c r="D12" s="100"/>
      <c r="E12" s="100"/>
      <c r="F12" s="101"/>
      <c r="H12" s="99"/>
      <c r="I12" s="100"/>
      <c r="J12" s="100"/>
      <c r="K12" s="100"/>
      <c r="L12" s="100"/>
      <c r="M12" s="101"/>
    </row>
    <row r="13" spans="1:13" ht="36" customHeight="1" thickBot="1" x14ac:dyDescent="0.25">
      <c r="A13" s="279" t="s">
        <v>31</v>
      </c>
      <c r="B13" s="256"/>
      <c r="C13" s="280"/>
      <c r="D13" s="255" t="s">
        <v>32</v>
      </c>
      <c r="E13" s="256"/>
      <c r="F13" s="257"/>
      <c r="H13" s="279" t="s">
        <v>31</v>
      </c>
      <c r="I13" s="256"/>
      <c r="J13" s="280"/>
      <c r="K13" s="255" t="s">
        <v>32</v>
      </c>
      <c r="L13" s="256"/>
      <c r="M13" s="257"/>
    </row>
    <row r="14" spans="1:13" ht="20.100000000000001" customHeight="1" thickBot="1" x14ac:dyDescent="0.25"/>
    <row r="15" spans="1:13" ht="36" customHeight="1" x14ac:dyDescent="0.2">
      <c r="A15" s="264" t="str">
        <f>zápis!C1</f>
        <v>BTM U11 Lednice</v>
      </c>
      <c r="B15" s="265"/>
      <c r="C15" s="265"/>
      <c r="D15" s="265"/>
      <c r="E15" s="265"/>
      <c r="F15" s="266"/>
      <c r="H15" s="264" t="str">
        <f>zápis!C1</f>
        <v>BTM U11 Lednice</v>
      </c>
      <c r="I15" s="265"/>
      <c r="J15" s="265"/>
      <c r="K15" s="265"/>
      <c r="L15" s="265"/>
      <c r="M15" s="266"/>
    </row>
    <row r="16" spans="1:13" ht="36" customHeight="1" thickBot="1" x14ac:dyDescent="0.25">
      <c r="A16" s="275" t="str">
        <f>CONCATENATE(" ",zápis!F6," ")</f>
        <v xml:space="preserve">  </v>
      </c>
      <c r="B16" s="259"/>
      <c r="C16" s="260"/>
      <c r="D16" s="93" t="str">
        <f>CONCATENATE(" ",zápis!G6)</f>
        <v xml:space="preserve"> 13.4.2024</v>
      </c>
      <c r="E16" s="94" t="str">
        <f>CONCATENATE("zápas č. ",zápis!H6)</f>
        <v xml:space="preserve">zápas č. </v>
      </c>
      <c r="F16" s="95" t="str">
        <f>CONCATENATE("stůl č. ",zápis!I6)</f>
        <v xml:space="preserve">stůl č. </v>
      </c>
      <c r="H16" s="275" t="str">
        <f>CONCATENATE(" ",zápis!F9," ")</f>
        <v xml:space="preserve">  </v>
      </c>
      <c r="I16" s="259"/>
      <c r="J16" s="260"/>
      <c r="K16" s="93" t="str">
        <f>CONCATENATE(" ",zápis!G9)</f>
        <v xml:space="preserve"> 13.4.2024</v>
      </c>
      <c r="L16" s="94" t="str">
        <f>CONCATENATE("zápas č. ",zápis!H9)</f>
        <v xml:space="preserve">zápas č. </v>
      </c>
      <c r="M16" s="95" t="str">
        <f>CONCATENATE("stůl č. ",zápis!I9)</f>
        <v xml:space="preserve">stůl č. </v>
      </c>
    </row>
    <row r="17" spans="1:13" ht="36" customHeight="1" thickBot="1" x14ac:dyDescent="0.25">
      <c r="A17" s="281" t="str">
        <f>CONCATENATE(IF(COUNTIF(seznam!$A$4:$A$131,zápis!A6)=1,VLOOKUP(zápis!A6,seznam!$A$4:$C$131,2,FALSE),"------"),"   (",IF(COUNTIF(seznam!$A$4:$A$131,zápis!A6)=1,VLOOKUP(zápis!A6,seznam!$A$4:$C$131,3,FALSE),"------"),")")</f>
        <v>------   (------)</v>
      </c>
      <c r="B17" s="282"/>
      <c r="C17" s="283"/>
      <c r="D17" s="281" t="str">
        <f>CONCATENATE(IF(COUNTIF(seznam!$A$4:$A$131,zápis!B6)=1,VLOOKUP(zápis!B6,seznam!$A$4:$C$131,2,FALSE),"------"),"   (",IF(COUNTIF(seznam!$A$4:$A$131,zápis!B6)=1,VLOOKUP(zápis!B6,seznam!$A$4:$C$131,3,FALSE),"------"),")")</f>
        <v>------   (------)</v>
      </c>
      <c r="E17" s="282"/>
      <c r="F17" s="283"/>
      <c r="H17" s="281" t="str">
        <f>CONCATENATE(IF(COUNTIF(seznam!$A$4:$A$131,zápis!A9)=1,VLOOKUP(zápis!A9,seznam!$A$4:$C$131,2,FALSE),"------"),"   (",IF(COUNTIF(seznam!$A$4:$A$131,zápis!A9)=1,VLOOKUP(zápis!A9,seznam!$A$4:$C$131,3,FALSE),"------"),")")</f>
        <v>------   (------)</v>
      </c>
      <c r="I17" s="282"/>
      <c r="J17" s="283"/>
      <c r="K17" s="281" t="str">
        <f>CONCATENATE(IF(COUNTIF(seznam!$A$4:$A$131,zápis!B9)=1,VLOOKUP(zápis!B9,seznam!$A$4:$C$131,2,FALSE),"------"),"   (",IF(COUNTIF(seznam!$A$4:$A$131,zápis!B9)=1,VLOOKUP(zápis!B9,seznam!$A$4:$C$131,3,FALSE),"------"),")")</f>
        <v>------   (------)</v>
      </c>
      <c r="L17" s="282"/>
      <c r="M17" s="283"/>
    </row>
    <row r="18" spans="1:13" ht="14.25" customHeight="1" x14ac:dyDescent="0.2">
      <c r="A18" s="96" t="s">
        <v>25</v>
      </c>
      <c r="B18" s="97" t="s">
        <v>26</v>
      </c>
      <c r="C18" s="97" t="s">
        <v>27</v>
      </c>
      <c r="D18" s="97" t="s">
        <v>28</v>
      </c>
      <c r="E18" s="97" t="s">
        <v>29</v>
      </c>
      <c r="F18" s="98" t="s">
        <v>30</v>
      </c>
      <c r="H18" s="96" t="s">
        <v>25</v>
      </c>
      <c r="I18" s="97" t="s">
        <v>26</v>
      </c>
      <c r="J18" s="97" t="s">
        <v>27</v>
      </c>
      <c r="K18" s="97" t="s">
        <v>28</v>
      </c>
      <c r="L18" s="97" t="s">
        <v>29</v>
      </c>
      <c r="M18" s="98" t="s">
        <v>30</v>
      </c>
    </row>
    <row r="19" spans="1:13" ht="36" customHeight="1" thickBot="1" x14ac:dyDescent="0.25">
      <c r="A19" s="99"/>
      <c r="B19" s="100"/>
      <c r="C19" s="100"/>
      <c r="D19" s="100"/>
      <c r="E19" s="100"/>
      <c r="F19" s="101"/>
      <c r="H19" s="99"/>
      <c r="I19" s="100"/>
      <c r="J19" s="100"/>
      <c r="K19" s="100"/>
      <c r="L19" s="100"/>
      <c r="M19" s="101"/>
    </row>
    <row r="20" spans="1:13" ht="36" customHeight="1" thickBot="1" x14ac:dyDescent="0.25">
      <c r="A20" s="279" t="s">
        <v>31</v>
      </c>
      <c r="B20" s="256"/>
      <c r="C20" s="280"/>
      <c r="D20" s="255" t="s">
        <v>32</v>
      </c>
      <c r="E20" s="256"/>
      <c r="F20" s="257"/>
      <c r="H20" s="279" t="s">
        <v>31</v>
      </c>
      <c r="I20" s="256"/>
      <c r="J20" s="280"/>
      <c r="K20" s="255" t="s">
        <v>32</v>
      </c>
      <c r="L20" s="256"/>
      <c r="M20" s="257"/>
    </row>
  </sheetData>
  <mergeCells count="36">
    <mergeCell ref="A20:C20"/>
    <mergeCell ref="D20:F20"/>
    <mergeCell ref="H20:J20"/>
    <mergeCell ref="K20:M20"/>
    <mergeCell ref="A16:C16"/>
    <mergeCell ref="H16:J16"/>
    <mergeCell ref="A17:C17"/>
    <mergeCell ref="D17:F17"/>
    <mergeCell ref="A13:C13"/>
    <mergeCell ref="D13:F13"/>
    <mergeCell ref="H13:J13"/>
    <mergeCell ref="K13:M13"/>
    <mergeCell ref="H17:J17"/>
    <mergeCell ref="K17:M17"/>
    <mergeCell ref="A15:F15"/>
    <mergeCell ref="H15:M15"/>
    <mergeCell ref="A10:C10"/>
    <mergeCell ref="D10:F10"/>
    <mergeCell ref="H10:J10"/>
    <mergeCell ref="K10:M10"/>
    <mergeCell ref="A8:F8"/>
    <mergeCell ref="H8:M8"/>
    <mergeCell ref="A9:C9"/>
    <mergeCell ref="H9:J9"/>
    <mergeCell ref="A1:F1"/>
    <mergeCell ref="H1:M1"/>
    <mergeCell ref="A2:C2"/>
    <mergeCell ref="H2:J2"/>
    <mergeCell ref="A6:C6"/>
    <mergeCell ref="D6:F6"/>
    <mergeCell ref="H6:J6"/>
    <mergeCell ref="K6:M6"/>
    <mergeCell ref="A3:C3"/>
    <mergeCell ref="D3:F3"/>
    <mergeCell ref="H3:J3"/>
    <mergeCell ref="K3:M3"/>
  </mergeCells>
  <phoneticPr fontId="16" type="noConversion"/>
  <pageMargins left="0" right="0" top="0.19685039370078741" bottom="0.19685039370078741" header="0" footer="0"/>
  <pageSetup paperSize="9" scale="88" orientation="landscape" horizontalDpi="4294967293" vertic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66"/>
  <sheetViews>
    <sheetView workbookViewId="0">
      <selection activeCell="A2" sqref="A2:B17"/>
    </sheetView>
  </sheetViews>
  <sheetFormatPr defaultRowHeight="12.75" x14ac:dyDescent="0.2"/>
  <cols>
    <col min="1" max="1" width="2.85546875" customWidth="1"/>
    <col min="2" max="3" width="2.7109375" style="2" customWidth="1"/>
    <col min="4" max="4" width="18.7109375" style="2" customWidth="1"/>
    <col min="5" max="8" width="18.7109375" style="3" customWidth="1"/>
    <col min="10" max="10" width="16.42578125" customWidth="1"/>
  </cols>
  <sheetData>
    <row r="1" spans="1:10" ht="33" customHeight="1" x14ac:dyDescent="0.2">
      <c r="B1" s="87"/>
      <c r="C1" s="230" t="str">
        <f>seznam!B1</f>
        <v>BTM U11 Lednice 13.4.2024</v>
      </c>
      <c r="D1" s="243"/>
      <c r="E1" s="243"/>
      <c r="F1" s="243"/>
      <c r="G1" s="243"/>
      <c r="H1" s="243"/>
    </row>
    <row r="2" spans="1:10" ht="12" customHeight="1" x14ac:dyDescent="0.2">
      <c r="A2" s="244"/>
      <c r="B2" s="244"/>
      <c r="C2" s="246">
        <v>1</v>
      </c>
      <c r="D2" s="88" t="str">
        <f>IF(A2&gt;0,VLOOKUP(A2,seznam!$A$4:$C$131,2),"------")</f>
        <v>------</v>
      </c>
      <c r="E2" s="74"/>
      <c r="F2" s="74"/>
      <c r="G2" s="74"/>
      <c r="H2" s="74"/>
    </row>
    <row r="3" spans="1:10" ht="12" customHeight="1" x14ac:dyDescent="0.2">
      <c r="A3" s="245"/>
      <c r="B3" s="245"/>
      <c r="C3" s="214"/>
      <c r="D3" s="88" t="str">
        <f>IF(B2&gt;0,VLOOKUP(B2,seznam!$A$4:$C$131,2),"------")</f>
        <v>------</v>
      </c>
      <c r="E3" s="137" t="str">
        <f>IF(zap_pav_4!J2&gt;zap_pav_4!L2,zap_pav_4!B2,IF(zap_pav_4!J2&lt;zap_pav_4!L2,zap_pav_4!D2," "))</f>
        <v xml:space="preserve"> </v>
      </c>
      <c r="F3" s="74"/>
      <c r="G3" s="74"/>
      <c r="H3" s="74"/>
      <c r="J3" t="str">
        <f>IF(LEN(zap_pav_4!E2)&gt;0,IF(zap_pav_4!J2&gt;zap_pav_4!L2,CONCATENATE(zap_pav_4!J2,":",zap_pav_4!L2,"   (",zap_pav_4!E2,";",zap_pav_4!F2,";",zap_pav_4!G2,";",zap_pav_4!H2,";",zap_pav_4!I2,")"),IF(zap_pav_4!J2&lt;zap_pav_4!L2,CONCATENATE(zap_pav_4!L2,":",zap_pav_4!J2,"   (",IF(zap_pav_4!E2="0","-0",-zap_pav_4!E2),";",IF(zap_pav_4!F2="0","-0",-zap_pav_4!F2),";",IF(zap_pav_4!G2="0","-0",-zap_pav_4!G2),";",IF(zap_pav_4!H2="0","-0",IF(LEN(zap_pav_4!H2)&gt;0,-zap_pav_4!H2,zap_pav_4!H2)),";",IF(LEN(zap_pav_4!I2)&gt;0,-zap_pav_4!I2,zap_pav_4!I2),")")," ")),IF(OR(zap_pav_4!B2="------",zap_pav_4!D2="------",zap_pav_4!J2=zap_pav_4!L2)," ","wo "))</f>
        <v xml:space="preserve"> </v>
      </c>
    </row>
    <row r="4" spans="1:10" ht="12" customHeight="1" x14ac:dyDescent="0.2">
      <c r="A4" s="244"/>
      <c r="B4" s="244"/>
      <c r="C4" s="249">
        <v>2</v>
      </c>
      <c r="D4" s="88" t="str">
        <f>IF(A4&gt;0,VLOOKUP(A4,seznam!$A$4:$C$131,2),"------")</f>
        <v>------</v>
      </c>
      <c r="E4" s="74" t="str">
        <f>IF(zap_pav_4!J2&gt;zap_pav_4!L2,CONCATENATE(zap_pav_4!J2,":",zap_pav_4!L2,"   (",zap_pav_4!E2,";",zap_pav_4!F2,";",zap_pav_4!G2,";",zap_pav_4!H2,";",zap_pav_4!I2,")"),IF(zap_pav_4!J2&lt;zap_pav_4!L2,CONCATENATE(zap_pav_4!L2,":",zap_pav_4!J2,"   (",IF(zap_pav_4!E2="0","-0",-zap_pav_4!E2),";",IF(zap_pav_4!F2="0","-0",-zap_pav_4!F2),";",IF(zap_pav_4!G2="0","-0",-zap_pav_4!G2),";",IF(zap_pav_4!H2="0","-0",IF(LEN(zap_pav_4!H2)&gt;0,-zap_pav_4!H2,zap_pav_4!H2)),";",IF(LEN(zap_pav_4!I2)&gt;0,-zap_pav_4!I2,zap_pav_4!I2),")")," "))</f>
        <v xml:space="preserve"> </v>
      </c>
      <c r="F4" s="77"/>
      <c r="G4" s="74"/>
      <c r="H4" s="74"/>
    </row>
    <row r="5" spans="1:10" ht="12" customHeight="1" x14ac:dyDescent="0.2">
      <c r="A5" s="245"/>
      <c r="B5" s="245"/>
      <c r="C5" s="249"/>
      <c r="D5" s="88" t="str">
        <f>IF(B4&gt;0,VLOOKUP(B4,seznam!$A$4:$C$131,2),"------")</f>
        <v>------</v>
      </c>
      <c r="E5" s="74"/>
      <c r="F5" s="139" t="str">
        <f>IF(zap_pav_4!W2&gt;zap_pav_4!Y2,zap_pav_4!O2,IF(zap_pav_4!W2&lt;zap_pav_4!Y2,zap_pav_4!Q2," "))</f>
        <v xml:space="preserve"> </v>
      </c>
      <c r="G5" s="74"/>
      <c r="H5" s="74"/>
    </row>
    <row r="6" spans="1:10" ht="12" customHeight="1" x14ac:dyDescent="0.2">
      <c r="A6" s="244"/>
      <c r="B6" s="244"/>
      <c r="C6" s="249">
        <v>3</v>
      </c>
      <c r="D6" s="88" t="str">
        <f>IF(A6&gt;0,VLOOKUP(A6,seznam!$A$4:$C$131,2),"------")</f>
        <v>------</v>
      </c>
      <c r="E6" s="74"/>
      <c r="F6" s="77" t="str">
        <f>IF(zap_pav_4!W2&gt;zap_pav_4!Y2,CONCATENATE(zap_pav_4!W2,":",zap_pav_4!Y2,"   (",zap_pav_4!R2,";",zap_pav_4!S2,";",zap_pav_4!T2,";",zap_pav_4!U2,";",zap_pav_4!V2,")"),IF(zap_pav_4!W2&lt;zap_pav_4!Y2,CONCATENATE(zap_pav_4!Y2,":",zap_pav_4!W2,"   (",IF(zap_pav_4!R2="0","-0",-zap_pav_4!R2),";",IF(zap_pav_4!S2="0","-0",-zap_pav_4!S2),";",IF(zap_pav_4!T2="0","-0",-zap_pav_4!T2),";",IF(zap_pav_4!U2="0","-0",IF(LEN(zap_pav_4!U2)&gt;0,-zap_pav_4!U2,zap_pav_4!U2)),";",IF(LEN(zap_pav_4!V2)&gt;0,-zap_pav_4!V2,zap_pav_4!V2),")")," "))</f>
        <v xml:space="preserve"> </v>
      </c>
      <c r="G6" s="77"/>
      <c r="H6" s="74"/>
    </row>
    <row r="7" spans="1:10" ht="12" customHeight="1" x14ac:dyDescent="0.2">
      <c r="A7" s="245"/>
      <c r="B7" s="245"/>
      <c r="C7" s="249"/>
      <c r="D7" s="88" t="str">
        <f>IF(B6&gt;0,VLOOKUP(B6,seznam!$A$4:$C$131,2),"------")</f>
        <v>------</v>
      </c>
      <c r="E7" s="137" t="str">
        <f>IF(zap_pav_4!J3&gt;zap_pav_4!L3,zap_pav_4!B3,IF(zap_pav_4!J3&lt;zap_pav_4!L3,zap_pav_4!D3," "))</f>
        <v xml:space="preserve"> </v>
      </c>
      <c r="F7" s="77"/>
      <c r="G7" s="77"/>
      <c r="H7" s="74"/>
    </row>
    <row r="8" spans="1:10" ht="12" customHeight="1" x14ac:dyDescent="0.2">
      <c r="A8" s="244"/>
      <c r="B8" s="244"/>
      <c r="C8" s="249">
        <v>4</v>
      </c>
      <c r="D8" s="88" t="str">
        <f>IF(A8&gt;0,VLOOKUP(A8,seznam!$A$4:$C$131,2),"------")</f>
        <v>------</v>
      </c>
      <c r="E8" s="74" t="str">
        <f>IF(zap_pav_4!J3&gt;zap_pav_4!L3,CONCATENATE(zap_pav_4!J3,":",zap_pav_4!L3,"   (",zap_pav_4!E3,";",zap_pav_4!F3,";",zap_pav_4!G3,";",zap_pav_4!H3,";",zap_pav_4!I3,")"),IF(zap_pav_4!J3&lt;zap_pav_4!L3,CONCATENATE(zap_pav_4!L3,":",zap_pav_4!J3,"   (",IF(zap_pav_4!E3="0","-0",-zap_pav_4!E3),";",IF(zap_pav_4!F3="0","-0",-zap_pav_4!F3),";",IF(zap_pav_4!G3="0","-0",-zap_pav_4!G3),";",IF(zap_pav_4!H3="0","-0",IF(LEN(zap_pav_4!H3)&gt;0,-zap_pav_4!H3,zap_pav_4!H3)),";",IF(LEN(zap_pav_4!I3)&gt;0,-zap_pav_4!I3,zap_pav_4!I3),")")," "))</f>
        <v xml:space="preserve"> </v>
      </c>
      <c r="F8" s="74"/>
      <c r="G8" s="77"/>
      <c r="H8" s="74"/>
    </row>
    <row r="9" spans="1:10" ht="12" customHeight="1" x14ac:dyDescent="0.2">
      <c r="A9" s="245"/>
      <c r="B9" s="245"/>
      <c r="C9" s="249"/>
      <c r="D9" s="88" t="str">
        <f>IF(B8&gt;0,VLOOKUP(B8,seznam!$A$4:$C$131,2),"------")</f>
        <v>------</v>
      </c>
      <c r="E9" s="74"/>
      <c r="F9" s="74"/>
      <c r="G9" s="138" t="str">
        <f>IF(zap_pav_4!W11&gt;zap_pav_4!Y11,zap_pav_4!O11,IF(zap_pav_4!W11&lt;zap_pav_4!Y11,zap_pav_4!Q11," "))</f>
        <v xml:space="preserve"> </v>
      </c>
      <c r="H9" s="74"/>
    </row>
    <row r="10" spans="1:10" ht="12" customHeight="1" x14ac:dyDescent="0.2">
      <c r="A10" s="244"/>
      <c r="B10" s="244"/>
      <c r="C10" s="249">
        <v>5</v>
      </c>
      <c r="D10" s="88" t="str">
        <f>IF(A10&gt;0,VLOOKUP(A10,seznam!$A$4:$C$131,2),"------")</f>
        <v>------</v>
      </c>
      <c r="E10" s="74"/>
      <c r="F10" s="74"/>
      <c r="G10" s="77" t="str">
        <f>IF(zap_pav_4!W11&gt;zap_pav_4!Y11,CONCATENATE(zap_pav_4!W11,":",zap_pav_4!Y11,"   (",zap_pav_4!R11,";",zap_pav_4!S11,";",zap_pav_4!T11,";",zap_pav_4!U11,";",zap_pav_4!V11,")"),IF(zap_pav_4!W11&lt;zap_pav_4!Y11,CONCATENATE(zap_pav_4!Y11,":",zap_pav_4!W11,"   (",IF(zap_pav_4!R11="0","-0",-zap_pav_4!R11),";",IF(zap_pav_4!S11="0","-0",-zap_pav_4!S11),";",IF(zap_pav_4!T11="0","-0",-zap_pav_4!T11),";",IF(zap_pav_4!U11="0","-0",IF(LEN(zap_pav_4!U11)&gt;0,-zap_pav_4!U11,zap_pav_4!U11)),";",IF(LEN(zap_pav_4!V11)&gt;0,-zap_pav_4!V11,zap_pav_4!V11),")")," "))</f>
        <v xml:space="preserve"> </v>
      </c>
      <c r="H10" s="74"/>
    </row>
    <row r="11" spans="1:10" ht="12" customHeight="1" x14ac:dyDescent="0.2">
      <c r="A11" s="245"/>
      <c r="B11" s="245"/>
      <c r="C11" s="249"/>
      <c r="D11" s="88" t="str">
        <f>IF(B10&gt;0,VLOOKUP(B10,seznam!$A$4:$C$131,2),"------")</f>
        <v>------</v>
      </c>
      <c r="E11" s="137" t="str">
        <f>IF(zap_pav_4!J4&gt;zap_pav_4!L4,zap_pav_4!B4,IF(zap_pav_4!J4&lt;zap_pav_4!L4,zap_pav_4!D4," "))</f>
        <v xml:space="preserve"> </v>
      </c>
      <c r="F11" s="74"/>
      <c r="G11" s="77"/>
      <c r="H11" s="74"/>
    </row>
    <row r="12" spans="1:10" ht="12" customHeight="1" x14ac:dyDescent="0.2">
      <c r="A12" s="244"/>
      <c r="B12" s="244"/>
      <c r="C12" s="249">
        <v>6</v>
      </c>
      <c r="D12" s="88" t="str">
        <f>IF(A12&gt;0,VLOOKUP(A12,seznam!$A$4:$C$131,2),"------")</f>
        <v>------</v>
      </c>
      <c r="E12" s="74" t="str">
        <f>IF(zap_pav_4!J4&gt;zap_pav_4!L4,CONCATENATE(zap_pav_4!J4,":",zap_pav_4!L4,"   (",zap_pav_4!E4,";",zap_pav_4!F4,";",zap_pav_4!G4,";",zap_pav_4!H4,";",zap_pav_4!I4,")"),IF(zap_pav_4!J4&lt;zap_pav_4!L4,CONCATENATE(zap_pav_4!L4,":",zap_pav_4!J4,"   (",IF(zap_pav_4!E4="0","-0",-zap_pav_4!E4),";",IF(zap_pav_4!F4="0","-0",-zap_pav_4!F4),";",IF(zap_pav_4!G4="0","-0",-zap_pav_4!G4),";",IF(zap_pav_4!H4="0","-0",IF(LEN(zap_pav_4!H4)&gt;0,-zap_pav_4!H4,zap_pav_4!H4)),";",IF(LEN(zap_pav_4!I4)&gt;0,-zap_pav_4!I4,zap_pav_4!I4),")")," "))</f>
        <v xml:space="preserve"> </v>
      </c>
      <c r="F12" s="77"/>
      <c r="G12" s="77"/>
      <c r="H12" s="74"/>
    </row>
    <row r="13" spans="1:10" ht="12" customHeight="1" x14ac:dyDescent="0.2">
      <c r="A13" s="245"/>
      <c r="B13" s="245"/>
      <c r="C13" s="249"/>
      <c r="D13" s="88" t="str">
        <f>IF(B12&gt;0,VLOOKUP(B12,seznam!$A$4:$C$131,2),"------")</f>
        <v>------</v>
      </c>
      <c r="E13" s="74"/>
      <c r="F13" s="138" t="str">
        <f>IF(zap_pav_4!W3&gt;zap_pav_4!Y3,zap_pav_4!O3,IF(zap_pav_4!W3&lt;zap_pav_4!Y3,zap_pav_4!Q3," "))</f>
        <v xml:space="preserve"> </v>
      </c>
      <c r="G13" s="77"/>
      <c r="H13" s="74"/>
    </row>
    <row r="14" spans="1:10" ht="12" customHeight="1" x14ac:dyDescent="0.2">
      <c r="A14" s="244"/>
      <c r="B14" s="244"/>
      <c r="C14" s="249">
        <v>7</v>
      </c>
      <c r="D14" s="88" t="str">
        <f>IF(A14&gt;0,VLOOKUP(A14,seznam!$A$4:$C$131,2),"------")</f>
        <v>------</v>
      </c>
      <c r="E14" s="74"/>
      <c r="F14" s="77" t="str">
        <f>IF(zap_pav_4!W3&gt;zap_pav_4!Y3,CONCATENATE(zap_pav_4!W3,":",zap_pav_4!Y3,"   (",zap_pav_4!R3,";",zap_pav_4!S3,";",zap_pav_4!T3,";",zap_pav_4!U3,";",zap_pav_4!V3,")"),IF(zap_pav_4!W3&lt;zap_pav_4!Y3,CONCATENATE(zap_pav_4!Y3,":",zap_pav_4!W3,"   (",IF(zap_pav_4!R3="0","-0",-zap_pav_4!R3),";",IF(zap_pav_4!S3="0","-0",-zap_pav_4!S3),";",IF(zap_pav_4!T3="0","-0",-zap_pav_4!T3),";",IF(zap_pav_4!U3="0","-0",IF(LEN(zap_pav_4!U3)&gt;0,-zap_pav_4!U3,zap_pav_4!U3)),";",IF(LEN(zap_pav_4!V3)&gt;0,-zap_pav_4!V3,zap_pav_4!V3),")")," "))</f>
        <v xml:space="preserve"> </v>
      </c>
      <c r="G14" s="74"/>
      <c r="H14" s="74"/>
    </row>
    <row r="15" spans="1:10" ht="12" customHeight="1" x14ac:dyDescent="0.2">
      <c r="A15" s="245"/>
      <c r="B15" s="245"/>
      <c r="C15" s="249"/>
      <c r="D15" s="88" t="str">
        <f>IF(B14&gt;0,VLOOKUP(B14,seznam!$A$4:$C$131,2),"------")</f>
        <v>------</v>
      </c>
      <c r="E15" s="137" t="str">
        <f>IF(zap_pav_4!J5&gt;zap_pav_4!L5,zap_pav_4!B5,IF(zap_pav_4!J5&lt;zap_pav_4!L5,zap_pav_4!D5," "))</f>
        <v xml:space="preserve"> </v>
      </c>
      <c r="F15" s="77"/>
      <c r="G15" s="74"/>
      <c r="H15" s="74"/>
    </row>
    <row r="16" spans="1:10" ht="12" customHeight="1" x14ac:dyDescent="0.2">
      <c r="A16" s="244"/>
      <c r="B16" s="244"/>
      <c r="C16" s="249">
        <v>8</v>
      </c>
      <c r="D16" s="88" t="str">
        <f>IF(A16&gt;0,VLOOKUP(A16,seznam!$A$4:$C$131,2),"------")</f>
        <v>------</v>
      </c>
      <c r="E16" s="74" t="str">
        <f>IF(zap_pav_4!J5&gt;zap_pav_4!L5,CONCATENATE(zap_pav_4!J5,":",zap_pav_4!L5,"   (",zap_pav_4!E5,";",zap_pav_4!F5,";",zap_pav_4!G5,";",zap_pav_4!H5,";",zap_pav_4!I5,")"),IF(zap_pav_4!J5&lt;zap_pav_4!L5,CONCATENATE(zap_pav_4!L5,":",zap_pav_4!J5,"   (",IF(zap_pav_4!E5="0","-0",-zap_pav_4!E5),";",IF(zap_pav_4!F5="0","-0",-zap_pav_4!F5),";",IF(zap_pav_4!G5="0","-0",-zap_pav_4!G5),";",IF(zap_pav_4!H5="0","-0",IF(LEN(zap_pav_4!H5)&gt;0,-zap_pav_4!H5,zap_pav_4!H5)),";",IF(LEN(zap_pav_4!I5)&gt;0,-zap_pav_4!I5,zap_pav_4!I5),")")," "))</f>
        <v xml:space="preserve"> </v>
      </c>
      <c r="F16" s="74"/>
      <c r="G16" s="74"/>
      <c r="H16" s="74"/>
    </row>
    <row r="17" spans="1:8" ht="12" customHeight="1" x14ac:dyDescent="0.2">
      <c r="A17" s="245"/>
      <c r="B17" s="245"/>
      <c r="C17" s="249"/>
      <c r="D17" s="88" t="str">
        <f>IF(B16&gt;0,VLOOKUP(B16,seznam!$A$4:$C$131,2),"------")</f>
        <v>------</v>
      </c>
      <c r="E17" s="74"/>
      <c r="F17" s="74"/>
      <c r="G17" s="74"/>
      <c r="H17" s="126" t="str">
        <f>IF(zap_pav_4!W16&gt;zap_pav_4!Y16,zap_pav_4!O16,IF(zap_pav_4!W16&lt;zap_pav_4!Y16,zap_pav_4!Q16," "))</f>
        <v xml:space="preserve"> </v>
      </c>
    </row>
    <row r="18" spans="1:8" ht="12" customHeight="1" x14ac:dyDescent="0.2">
      <c r="A18" s="244"/>
      <c r="B18" s="244"/>
      <c r="C18" s="249">
        <v>9</v>
      </c>
      <c r="D18" s="88" t="str">
        <f>IF(A18&gt;0,VLOOKUP(A18,seznam!$A$4:$C$131,2),"------")</f>
        <v>------</v>
      </c>
      <c r="E18" s="74"/>
      <c r="F18" s="74"/>
      <c r="G18" s="74"/>
      <c r="H18" s="74" t="str">
        <f>IF(zap_pav_4!W16&gt;zap_pav_4!Y16,CONCATENATE(zap_pav_4!W16,":",zap_pav_4!Y16,"   (",zap_pav_4!R16,";",zap_pav_4!S16,";",zap_pav_4!T16,";",zap_pav_4!U16,";",zap_pav_4!V16,")"),IF(zap_pav_4!W16&lt;zap_pav_4!Y16,CONCATENATE(zap_pav_4!Y16,":",zap_pav_4!W16,"   (",IF(zap_pav_4!R16="0","-0",-zap_pav_4!R16),";",IF(zap_pav_4!S16="0","-0",-zap_pav_4!S16),";",IF(zap_pav_4!T16="0","-0",-zap_pav_4!T16),";",IF(zap_pav_4!U16="0","-0",IF(LEN(zap_pav_4!U16)&gt;0,-zap_pav_4!U16,zap_pav_4!U16)),";",IF(LEN(zap_pav_4!V16)&gt;0,-zap_pav_4!V16,zap_pav_4!V16),")")," "))</f>
        <v xml:space="preserve"> </v>
      </c>
    </row>
    <row r="19" spans="1:8" ht="12" customHeight="1" x14ac:dyDescent="0.2">
      <c r="A19" s="245"/>
      <c r="B19" s="245"/>
      <c r="C19" s="249"/>
      <c r="D19" s="88" t="str">
        <f>IF(B18&gt;0,VLOOKUP(B18,seznam!$A$4:$C$131,2),"------")</f>
        <v>------</v>
      </c>
      <c r="E19" s="137" t="str">
        <f>IF(zap_pav_4!J6&gt;zap_pav_4!L6,zap_pav_4!B6,IF(zap_pav_4!J6&lt;zap_pav_4!L6,zap_pav_4!D6," "))</f>
        <v xml:space="preserve"> </v>
      </c>
      <c r="F19" s="74"/>
      <c r="G19" s="74"/>
      <c r="H19" s="74"/>
    </row>
    <row r="20" spans="1:8" ht="12" customHeight="1" x14ac:dyDescent="0.2">
      <c r="A20" s="244"/>
      <c r="B20" s="244"/>
      <c r="C20" s="249">
        <v>10</v>
      </c>
      <c r="D20" s="88" t="str">
        <f>IF(A20&gt;0,VLOOKUP(A20,seznam!$A$4:$C$131,2),"------")</f>
        <v>------</v>
      </c>
      <c r="E20" s="74" t="str">
        <f>IF(zap_pav_4!J6&gt;zap_pav_4!L6,CONCATENATE(zap_pav_4!J6,":",zap_pav_4!L6,"   (",zap_pav_4!E6,";",zap_pav_4!F6,";",zap_pav_4!G6,";",zap_pav_4!H6,";",zap_pav_4!I6,")"),IF(zap_pav_4!J6&lt;zap_pav_4!L6,CONCATENATE(zap_pav_4!L6,":",zap_pav_4!J6,"   (",IF(zap_pav_4!E6="0","-0",-zap_pav_4!E6),";",IF(zap_pav_4!F6="0","-0",-zap_pav_4!F6),";",IF(zap_pav_4!G6="0","-0",-zap_pav_4!G6),";",IF(zap_pav_4!H6="0","-0",IF(LEN(zap_pav_4!H6)&gt;0,-zap_pav_4!H6,zap_pav_4!H6)),";",IF(LEN(zap_pav_4!I6)&gt;0,-zap_pav_4!I6,zap_pav_4!I6),")")," "))</f>
        <v xml:space="preserve"> </v>
      </c>
      <c r="F20" s="77"/>
      <c r="G20" s="74"/>
      <c r="H20" s="74"/>
    </row>
    <row r="21" spans="1:8" ht="12" customHeight="1" x14ac:dyDescent="0.2">
      <c r="A21" s="245"/>
      <c r="B21" s="245"/>
      <c r="C21" s="249"/>
      <c r="D21" s="88" t="str">
        <f>IF(B20&gt;0,VLOOKUP(B20,seznam!$A$4:$C$131,2),"------")</f>
        <v>------</v>
      </c>
      <c r="E21" s="74"/>
      <c r="F21" s="138" t="str">
        <f>IF(zap_pav_4!W4&gt;zap_pav_4!Y4,zap_pav_4!O4,IF(zap_pav_4!W4&lt;zap_pav_4!Y4,zap_pav_4!Q4," "))</f>
        <v xml:space="preserve"> </v>
      </c>
      <c r="G21" s="74"/>
      <c r="H21" s="74"/>
    </row>
    <row r="22" spans="1:8" ht="12" customHeight="1" x14ac:dyDescent="0.2">
      <c r="A22" s="244"/>
      <c r="B22" s="244"/>
      <c r="C22" s="249">
        <v>11</v>
      </c>
      <c r="D22" s="88" t="str">
        <f>IF(A22&gt;0,VLOOKUP(A22,seznam!$A$4:$C$131,2),"------")</f>
        <v>------</v>
      </c>
      <c r="E22" s="74"/>
      <c r="F22" s="77" t="str">
        <f>IF(zap_pav_4!W4&gt;zap_pav_4!Y4,CONCATENATE(zap_pav_4!W4,":",zap_pav_4!Y4,"   (",zap_pav_4!R4,";",zap_pav_4!S4,";",zap_pav_4!T4,";",zap_pav_4!U4,";",zap_pav_4!V4,")"),IF(zap_pav_4!W4&lt;zap_pav_4!Y4,CONCATENATE(zap_pav_4!Y4,":",zap_pav_4!W4,"   (",IF(zap_pav_4!R4="0","-0",-zap_pav_4!R4),";",IF(zap_pav_4!S4="0","-0",-zap_pav_4!S4),";",IF(zap_pav_4!T4="0","-0",-zap_pav_4!T4),";",IF(zap_pav_4!U4="0","-0",IF(LEN(zap_pav_4!U4)&gt;0,-zap_pav_4!U4,zap_pav_4!U4)),";",IF(LEN(zap_pav_4!V4)&gt;0,-zap_pav_4!V4,zap_pav_4!V4),")")," "))</f>
        <v xml:space="preserve"> </v>
      </c>
      <c r="G22" s="74"/>
      <c r="H22" s="74"/>
    </row>
    <row r="23" spans="1:8" ht="12" customHeight="1" x14ac:dyDescent="0.2">
      <c r="A23" s="245"/>
      <c r="B23" s="245"/>
      <c r="C23" s="249"/>
      <c r="D23" s="88" t="str">
        <f>IF(B22&gt;0,VLOOKUP(B22,seznam!$A$4:$C$131,2),"------")</f>
        <v>------</v>
      </c>
      <c r="E23" s="137" t="str">
        <f>IF(zap_pav_4!J7&gt;zap_pav_4!L7,zap_pav_4!B7,IF(zap_pav_4!J7&lt;zap_pav_4!L7,zap_pav_4!D7," "))</f>
        <v xml:space="preserve"> </v>
      </c>
      <c r="F23" s="77"/>
      <c r="G23" s="74"/>
      <c r="H23" s="74"/>
    </row>
    <row r="24" spans="1:8" ht="12" customHeight="1" x14ac:dyDescent="0.2">
      <c r="A24" s="244"/>
      <c r="B24" s="244"/>
      <c r="C24" s="249">
        <v>12</v>
      </c>
      <c r="D24" s="88" t="str">
        <f>IF(A24&gt;0,VLOOKUP(A24,seznam!$A$4:$C$131,2),"------")</f>
        <v>------</v>
      </c>
      <c r="E24" s="74" t="str">
        <f>IF(zap_pav_4!J7&gt;zap_pav_4!L7,CONCATENATE(zap_pav_4!J7,":",zap_pav_4!L7,"   (",zap_pav_4!E7,";",zap_pav_4!F7,";",zap_pav_4!G7,";",zap_pav_4!H7,";",zap_pav_4!I7,")"),IF(zap_pav_4!J7&lt;zap_pav_4!L7,CONCATENATE(zap_pav_4!L7,":",zap_pav_4!J7,"   (",IF(zap_pav_4!E7="0","-0",-zap_pav_4!E7),";",IF(zap_pav_4!F7="0","-0",-zap_pav_4!F7),";",IF(zap_pav_4!G7="0","-0",-zap_pav_4!G7),";",IF(zap_pav_4!H7="0","-0",IF(LEN(zap_pav_4!H7)&gt;0,-zap_pav_4!H7,zap_pav_4!H7)),";",IF(LEN(zap_pav_4!I7)&gt;0,-zap_pav_4!I7,zap_pav_4!I7),")")," "))</f>
        <v xml:space="preserve"> </v>
      </c>
      <c r="F24" s="74"/>
      <c r="G24" s="74"/>
      <c r="H24" s="74"/>
    </row>
    <row r="25" spans="1:8" ht="12" customHeight="1" x14ac:dyDescent="0.2">
      <c r="A25" s="245"/>
      <c r="B25" s="245"/>
      <c r="C25" s="249"/>
      <c r="D25" s="88" t="str">
        <f>IF(B24&gt;0,VLOOKUP(B24,seznam!$A$4:$C$131,2),"------")</f>
        <v>------</v>
      </c>
      <c r="E25" s="74"/>
      <c r="F25" s="74"/>
      <c r="G25" s="126" t="str">
        <f>IF(zap_pav_4!W12&gt;zap_pav_4!Y12,zap_pav_4!O12,IF(zap_pav_4!W12&lt;zap_pav_4!Y12,zap_pav_4!Q12," "))</f>
        <v xml:space="preserve"> </v>
      </c>
      <c r="H25" s="74"/>
    </row>
    <row r="26" spans="1:8" ht="12" customHeight="1" x14ac:dyDescent="0.2">
      <c r="A26" s="244"/>
      <c r="B26" s="244"/>
      <c r="C26" s="249">
        <v>13</v>
      </c>
      <c r="D26" s="88" t="str">
        <f>IF(A26&gt;0,VLOOKUP(A26,seznam!$A$4:$C$131,2),"------")</f>
        <v>------</v>
      </c>
      <c r="E26" s="74"/>
      <c r="F26" s="74"/>
      <c r="G26" s="74" t="str">
        <f>IF(zap_pav_4!W12&gt;zap_pav_4!Y12,CONCATENATE(zap_pav_4!W12,":",zap_pav_4!Y12,"   (",zap_pav_4!R12,";",zap_pav_4!S12,";",zap_pav_4!T12,";",zap_pav_4!U12,";",zap_pav_4!V12,")"),IF(zap_pav_4!W12&lt;zap_pav_4!Y12,CONCATENATE(zap_pav_4!Y12,":",zap_pav_4!W12,"   (",IF(zap_pav_4!R12="0","-0",-zap_pav_4!R12),";",IF(zap_pav_4!S12="0","-0",-zap_pav_4!S12),";",IF(zap_pav_4!T12="0","-0",-zap_pav_4!T12),";",IF(zap_pav_4!U12="0","-0",IF(LEN(zap_pav_4!U12)&gt;0,-zap_pav_4!U12,zap_pav_4!U12)),";",IF(LEN(zap_pav_4!V12)&gt;0,-zap_pav_4!V12,zap_pav_4!V12),")")," "))</f>
        <v xml:space="preserve"> </v>
      </c>
      <c r="H26" s="74"/>
    </row>
    <row r="27" spans="1:8" ht="12" customHeight="1" x14ac:dyDescent="0.2">
      <c r="A27" s="245"/>
      <c r="B27" s="245"/>
      <c r="C27" s="249"/>
      <c r="D27" s="88" t="str">
        <f>IF(B26&gt;0,VLOOKUP(B26,seznam!$A$4:$C$131,2),"------")</f>
        <v>------</v>
      </c>
      <c r="E27" s="137" t="str">
        <f>IF(zap_pav_4!J8&gt;zap_pav_4!L8,zap_pav_4!B8,IF(zap_pav_4!J8&lt;zap_pav_4!L8,zap_pav_4!D8," "))</f>
        <v xml:space="preserve"> </v>
      </c>
      <c r="F27" s="74"/>
      <c r="G27" s="74"/>
      <c r="H27" s="74"/>
    </row>
    <row r="28" spans="1:8" ht="12" customHeight="1" x14ac:dyDescent="0.2">
      <c r="A28" s="244"/>
      <c r="B28" s="244"/>
      <c r="C28" s="249">
        <v>14</v>
      </c>
      <c r="D28" s="88" t="str">
        <f>IF(A28&gt;0,VLOOKUP(A28,seznam!$A$4:$C$131,2),"------")</f>
        <v>------</v>
      </c>
      <c r="E28" s="74" t="str">
        <f>IF(zap_pav_4!J8&gt;zap_pav_4!L8,CONCATENATE(zap_pav_4!J8,":",zap_pav_4!L8,"   (",zap_pav_4!E8,";",zap_pav_4!F8,";",zap_pav_4!G8,";",zap_pav_4!H8,";",zap_pav_4!I8,")"),IF(zap_pav_4!J8&lt;zap_pav_4!L8,CONCATENATE(zap_pav_4!L8,":",zap_pav_4!J8,"   (",IF(zap_pav_4!E8="0","-0",-zap_pav_4!E8),";",IF(zap_pav_4!F8="0","-0",-zap_pav_4!F8),";",IF(zap_pav_4!G8="0","-0",-zap_pav_4!G8),";",IF(zap_pav_4!H8="0","-0",IF(LEN(zap_pav_4!H8)&gt;0,-zap_pav_4!H8,zap_pav_4!H8)),";",IF(LEN(zap_pav_4!I8)&gt;0,-zap_pav_4!I8,zap_pav_4!I8),")")," "))</f>
        <v xml:space="preserve"> </v>
      </c>
      <c r="F28" s="77"/>
      <c r="G28" s="74"/>
      <c r="H28" s="74"/>
    </row>
    <row r="29" spans="1:8" ht="12" customHeight="1" x14ac:dyDescent="0.2">
      <c r="A29" s="245"/>
      <c r="B29" s="245"/>
      <c r="C29" s="249"/>
      <c r="D29" s="88" t="str">
        <f>IF(B28&gt;0,VLOOKUP(B28,seznam!$A$4:$C$131,2),"------")</f>
        <v>------</v>
      </c>
      <c r="E29" s="74"/>
      <c r="F29" s="138" t="str">
        <f>IF(zap_pav_4!W5&gt;zap_pav_4!Y5,zap_pav_4!O5,IF(zap_pav_4!W5&lt;zap_pav_4!Y5,zap_pav_4!Q5," "))</f>
        <v xml:space="preserve"> </v>
      </c>
      <c r="G29" s="74"/>
      <c r="H29" s="74"/>
    </row>
    <row r="30" spans="1:8" ht="12" customHeight="1" x14ac:dyDescent="0.2">
      <c r="A30" s="244"/>
      <c r="B30" s="244"/>
      <c r="C30" s="249">
        <v>15</v>
      </c>
      <c r="D30" s="88" t="str">
        <f>IF(A30&gt;0,VLOOKUP(A30,seznam!$A$4:$C$131,2),"------")</f>
        <v>------</v>
      </c>
      <c r="E30" s="74"/>
      <c r="F30" s="77" t="str">
        <f>IF(zap_pav_4!W5&gt;zap_pav_4!Y5,CONCATENATE(zap_pav_4!W5,":",zap_pav_4!Y5,"   (",zap_pav_4!R5,";",zap_pav_4!S5,";",zap_pav_4!T5,";",zap_pav_4!U5,";",zap_pav_4!V5,")"),IF(zap_pav_4!W5&lt;zap_pav_4!Y5,CONCATENATE(zap_pav_4!Y5,":",zap_pav_4!W5,"   (",IF(zap_pav_4!R5="0","-0",-zap_pav_4!R5),";",IF(zap_pav_4!S5="0","-0",-zap_pav_4!S5),";",IF(zap_pav_4!T5="0","-0",-zap_pav_4!T5),";",IF(zap_pav_4!U5="0","-0",IF(LEN(zap_pav_4!U5)&gt;0,-zap_pav_4!U5,zap_pav_4!U5)),";",IF(LEN(zap_pav_4!V5)&gt;0,-zap_pav_4!V5,zap_pav_4!V5),")")," "))</f>
        <v xml:space="preserve"> </v>
      </c>
      <c r="G30" s="74"/>
      <c r="H30" s="74"/>
    </row>
    <row r="31" spans="1:8" ht="12" customHeight="1" x14ac:dyDescent="0.2">
      <c r="A31" s="245"/>
      <c r="B31" s="245"/>
      <c r="C31" s="249"/>
      <c r="D31" s="88" t="str">
        <f>IF(B30&gt;0,VLOOKUP(B30,seznam!$A$4:$C$131,2),"------")</f>
        <v>------</v>
      </c>
      <c r="E31" s="137" t="str">
        <f>IF(zap_pav_4!J9&gt;zap_pav_4!L9,zap_pav_4!B9,IF(zap_pav_4!J9&lt;zap_pav_4!L9,zap_pav_4!D9," "))</f>
        <v xml:space="preserve"> </v>
      </c>
      <c r="F31" s="77"/>
      <c r="G31" s="74"/>
      <c r="H31" s="74"/>
    </row>
    <row r="32" spans="1:8" ht="12" customHeight="1" x14ac:dyDescent="0.2">
      <c r="A32" s="244"/>
      <c r="B32" s="244"/>
      <c r="C32" s="249">
        <v>16</v>
      </c>
      <c r="D32" s="88" t="str">
        <f>IF(A32&gt;0,VLOOKUP(A32,seznam!$A$4:$C$131,2),"------")</f>
        <v>------</v>
      </c>
      <c r="E32" s="74" t="str">
        <f>IF(zap_pav_4!J9&gt;zap_pav_4!L9,CONCATENATE(zap_pav_4!J9,":",zap_pav_4!L9,"   (",zap_pav_4!E9,";",zap_pav_4!F9,";",zap_pav_4!G9,";",zap_pav_4!H9,";",zap_pav_4!I9,")"),IF(zap_pav_4!J9&lt;zap_pav_4!L9,CONCATENATE(zap_pav_4!L9,":",zap_pav_4!J9,"   (",IF(zap_pav_4!E9="0","-0",-zap_pav_4!E9),";",IF(zap_pav_4!F9="0","-0",-zap_pav_4!F9),";",IF(zap_pav_4!G9="0","-0",-zap_pav_4!G9),";",IF(zap_pav_4!H9="0","-0",IF(LEN(zap_pav_4!H9)&gt;0,-zap_pav_4!H9,zap_pav_4!H9)),";",IF(LEN(zap_pav_4!I9)&gt;0,-zap_pav_4!I9,zap_pav_4!I9),")")," "))</f>
        <v xml:space="preserve"> </v>
      </c>
      <c r="F32" s="74"/>
      <c r="G32" s="74"/>
      <c r="H32" s="74"/>
    </row>
    <row r="33" spans="1:8" ht="12" customHeight="1" x14ac:dyDescent="0.2">
      <c r="A33" s="245"/>
      <c r="B33" s="245"/>
      <c r="C33" s="249"/>
      <c r="D33" s="88" t="str">
        <f>IF(B32&gt;0,VLOOKUP(B32,seznam!$A$4:$C$131,2),"------")</f>
        <v>------</v>
      </c>
      <c r="E33" s="74"/>
      <c r="F33" s="74"/>
      <c r="G33" s="74"/>
      <c r="H33" s="126" t="str">
        <f>IF(zap_pav_4!W19&gt;zap_pav_4!Y19,zap_pav_4!O19,IF(zap_pav_4!W19&lt;zap_pav_4!Y19,zap_pav_4!Q19," "))</f>
        <v xml:space="preserve"> </v>
      </c>
    </row>
    <row r="34" spans="1:8" ht="12" customHeight="1" x14ac:dyDescent="0.2">
      <c r="A34" s="244"/>
      <c r="B34" s="244"/>
      <c r="C34" s="249">
        <v>17</v>
      </c>
      <c r="D34" s="88" t="str">
        <f>IF(A34&gt;0,VLOOKUP(A34,seznam!$A$4:$C$131,2),"------")</f>
        <v>------</v>
      </c>
      <c r="E34" s="74"/>
      <c r="F34" s="74"/>
      <c r="G34" s="74"/>
      <c r="H34" s="80" t="str">
        <f>IF(zap_pav_4!W19&gt;zap_pav_4!Y19,CONCATENATE(zap_pav_4!W19,":",zap_pav_4!Y19,"   (",zap_pav_4!R19,";",zap_pav_4!S19,";",zap_pav_4!T19,";",zap_pav_4!U19,";",zap_pav_4!V19,")"),IF(zap_pav_4!W19&lt;zap_pav_4!Y19,CONCATENATE(zap_pav_4!Y19,":",zap_pav_4!W19,"   (",IF(zap_pav_4!R19="0","-0",-zap_pav_4!R19),";",IF(zap_pav_4!S19="0","-0",-zap_pav_4!S19),";",IF(zap_pav_4!T19="0","-0",-zap_pav_4!T19),";",IF(zap_pav_4!U19="0","-0",IF(LEN(zap_pav_4!U19)&gt;0,-zap_pav_4!U19,zap_pav_4!U19)),";",IF(LEN(zap_pav_4!V19)&gt;0,-zap_pav_4!V19,zap_pav_4!V19),")")," "))</f>
        <v xml:space="preserve"> </v>
      </c>
    </row>
    <row r="35" spans="1:8" ht="12" customHeight="1" x14ac:dyDescent="0.2">
      <c r="A35" s="245"/>
      <c r="B35" s="245"/>
      <c r="C35" s="249"/>
      <c r="D35" s="88" t="str">
        <f>IF(B34&gt;0,VLOOKUP(B34,seznam!$A$4:$C$131,2),"------")</f>
        <v>------</v>
      </c>
      <c r="E35" s="137" t="str">
        <f>IF(zap_pav_4!J10&gt;zap_pav_4!L10,zap_pav_4!B10,IF(zap_pav_4!J10&lt;zap_pav_4!L10,zap_pav_4!D10," "))</f>
        <v xml:space="preserve"> </v>
      </c>
      <c r="F35" s="74"/>
      <c r="G35" s="74"/>
      <c r="H35" s="80"/>
    </row>
    <row r="36" spans="1:8" ht="12" customHeight="1" x14ac:dyDescent="0.2">
      <c r="A36" s="244"/>
      <c r="B36" s="244"/>
      <c r="C36" s="249">
        <v>18</v>
      </c>
      <c r="D36" s="88" t="str">
        <f>IF(A36&gt;0,VLOOKUP(A36,seznam!$A$4:$C$131,2),"------")</f>
        <v>------</v>
      </c>
      <c r="E36" s="74" t="str">
        <f>IF(zap_pav_4!J10&gt;zap_pav_4!L10,CONCATENATE(zap_pav_4!J10,":",zap_pav_4!L10,"   (",zap_pav_4!E10,";",zap_pav_4!F10,";",zap_pav_4!G10,";",zap_pav_4!H10,";",zap_pav_4!I10,")"),IF(zap_pav_4!J10&lt;zap_pav_4!L10,CONCATENATE(zap_pav_4!L10,":",zap_pav_4!J10,"   (",IF(zap_pav_4!E10="0","-0",-zap_pav_4!E10),";",IF(zap_pav_4!F10="0","-0",-zap_pav_4!F10),";",IF(zap_pav_4!G10="0","-0",-zap_pav_4!G10),";",IF(zap_pav_4!H10="0","-0",IF(LEN(zap_pav_4!H10)&gt;0,-zap_pav_4!H10,zap_pav_4!H10)),";",IF(LEN(zap_pav_4!I10)&gt;0,-zap_pav_4!I10,zap_pav_4!I10),")")," "))</f>
        <v xml:space="preserve"> </v>
      </c>
      <c r="F36" s="77"/>
      <c r="G36" s="74"/>
      <c r="H36" s="80"/>
    </row>
    <row r="37" spans="1:8" ht="12" customHeight="1" x14ac:dyDescent="0.2">
      <c r="A37" s="245"/>
      <c r="B37" s="245"/>
      <c r="C37" s="249"/>
      <c r="D37" s="88" t="str">
        <f>IF(B36&gt;0,VLOOKUP(B36,seznam!$A$4:$C$131,2),"------")</f>
        <v>------</v>
      </c>
      <c r="E37" s="74"/>
      <c r="F37" s="138" t="str">
        <f>IF(zap_pav_4!W6&gt;zap_pav_4!Y6,zap_pav_4!O6,IF(zap_pav_4!W6&lt;zap_pav_4!Y6,zap_pav_4!Q6," "))</f>
        <v xml:space="preserve"> </v>
      </c>
      <c r="G37" s="74"/>
      <c r="H37" s="80"/>
    </row>
    <row r="38" spans="1:8" ht="12" customHeight="1" x14ac:dyDescent="0.2">
      <c r="A38" s="244"/>
      <c r="B38" s="244"/>
      <c r="C38" s="249">
        <v>19</v>
      </c>
      <c r="D38" s="88" t="str">
        <f>IF(A38&gt;0,VLOOKUP(A38,seznam!$A$4:$C$131,2),"------")</f>
        <v>------</v>
      </c>
      <c r="E38" s="74"/>
      <c r="F38" s="77" t="str">
        <f>IF(zap_pav_4!W6&gt;zap_pav_4!Y6,CONCATENATE(zap_pav_4!W6,":",zap_pav_4!Y6,"   (",zap_pav_4!R6,";",zap_pav_4!S6,";",zap_pav_4!T6,";",zap_pav_4!U6,";",zap_pav_4!V6,")"),IF(zap_pav_4!W6&lt;zap_pav_4!Y6,CONCATENATE(zap_pav_4!Y6,":",zap_pav_4!W6,"   (",IF(zap_pav_4!R6="0","-0",-zap_pav_4!R6),";",IF(zap_pav_4!S6="0","-0",-zap_pav_4!S6),";",IF(zap_pav_4!T6="0","-0",-zap_pav_4!T6),";",IF(zap_pav_4!U6="0","-0",IF(LEN(zap_pav_4!U6)&gt;0,-zap_pav_4!U6,zap_pav_4!U6)),";",IF(LEN(zap_pav_4!V6)&gt;0,-zap_pav_4!V6,zap_pav_4!V6),")")," "))</f>
        <v xml:space="preserve"> </v>
      </c>
      <c r="G38" s="77"/>
      <c r="H38" s="80"/>
    </row>
    <row r="39" spans="1:8" ht="12" customHeight="1" x14ac:dyDescent="0.2">
      <c r="A39" s="245"/>
      <c r="B39" s="245"/>
      <c r="C39" s="249"/>
      <c r="D39" s="88" t="str">
        <f>IF(B38&gt;0,VLOOKUP(B38,seznam!$A$4:$C$131,2),"------")</f>
        <v>------</v>
      </c>
      <c r="E39" s="137" t="str">
        <f>IF(zap_pav_4!J11&gt;zap_pav_4!L11,zap_pav_4!B11,IF(zap_pav_4!J11&lt;zap_pav_4!L11,zap_pav_4!D11," "))</f>
        <v xml:space="preserve"> </v>
      </c>
      <c r="F39" s="77"/>
      <c r="G39" s="77"/>
      <c r="H39" s="80"/>
    </row>
    <row r="40" spans="1:8" ht="12" customHeight="1" x14ac:dyDescent="0.2">
      <c r="A40" s="244"/>
      <c r="B40" s="244"/>
      <c r="C40" s="249">
        <v>20</v>
      </c>
      <c r="D40" s="88" t="str">
        <f>IF(A40&gt;0,VLOOKUP(A40,seznam!$A$4:$C$131,2),"------")</f>
        <v>------</v>
      </c>
      <c r="E40" s="74" t="str">
        <f>IF(zap_pav_4!J11&gt;zap_pav_4!L11,CONCATENATE(zap_pav_4!J11,":",zap_pav_4!L11,"   (",zap_pav_4!E11,";",zap_pav_4!F11,";",zap_pav_4!G11,";",zap_pav_4!H11,";",zap_pav_4!I11,")"),IF(zap_pav_4!J11&lt;zap_pav_4!L11,CONCATENATE(zap_pav_4!L11,":",zap_pav_4!J11,"   (",IF(zap_pav_4!E11="0","-0",-zap_pav_4!E11),";",IF(zap_pav_4!F11="0","-0",-zap_pav_4!F11),";",IF(zap_pav_4!G11="0","-0",-zap_pav_4!G11),";",IF(zap_pav_4!H11="0","-0",IF(LEN(zap_pav_4!H11)&gt;0,-zap_pav_4!H11,zap_pav_4!H11)),";",IF(LEN(zap_pav_4!I11)&gt;0,-zap_pav_4!I11,zap_pav_4!I11),")")," "))</f>
        <v xml:space="preserve"> </v>
      </c>
      <c r="F40" s="74"/>
      <c r="G40" s="77"/>
      <c r="H40" s="80"/>
    </row>
    <row r="41" spans="1:8" ht="12" customHeight="1" x14ac:dyDescent="0.2">
      <c r="A41" s="245"/>
      <c r="B41" s="245"/>
      <c r="C41" s="249"/>
      <c r="D41" s="88" t="str">
        <f>IF(B40&gt;0,VLOOKUP(B40,seznam!$A$4:$C$131,2),"------")</f>
        <v>------</v>
      </c>
      <c r="E41" s="74"/>
      <c r="F41" s="74"/>
      <c r="G41" s="138" t="str">
        <f>IF(zap_pav_4!W13&gt;zap_pav_4!Y13,zap_pav_4!O13,IF(zap_pav_4!W13&lt;zap_pav_4!Y13,zap_pav_4!Q13," "))</f>
        <v xml:space="preserve"> </v>
      </c>
      <c r="H41" s="80"/>
    </row>
    <row r="42" spans="1:8" ht="12" customHeight="1" x14ac:dyDescent="0.2">
      <c r="A42" s="244"/>
      <c r="B42" s="244"/>
      <c r="C42" s="249">
        <v>21</v>
      </c>
      <c r="D42" s="88" t="str">
        <f>IF(A42&gt;0,VLOOKUP(A42,seznam!$A$4:$C$131,2),"------")</f>
        <v>------</v>
      </c>
      <c r="E42" s="74"/>
      <c r="F42" s="74"/>
      <c r="G42" s="77" t="str">
        <f>IF(zap_pav_4!W13&gt;zap_pav_4!Y13,CONCATENATE(zap_pav_4!W13,":",zap_pav_4!Y13,"   (",zap_pav_4!R13,";",zap_pav_4!S13,";",zap_pav_4!T13,";",zap_pav_4!U13,";",zap_pav_4!V13,")"),IF(zap_pav_4!W13&lt;zap_pav_4!Y13,CONCATENATE(zap_pav_4!Y13,":",zap_pav_4!W13,"   (",IF(zap_pav_4!R13="0","-0",-zap_pav_4!R13),";",IF(zap_pav_4!S13="0","-0",-zap_pav_4!S13),";",IF(zap_pav_4!T13="0","-0",-zap_pav_4!T13),";",IF(zap_pav_4!U13="0","-0",IF(LEN(zap_pav_4!U13)&gt;0,-zap_pav_4!U13,zap_pav_4!U13)),";",IF(LEN(zap_pav_4!V13)&gt;0,-zap_pav_4!V13,zap_pav_4!V13),")")," "))</f>
        <v xml:space="preserve"> </v>
      </c>
      <c r="H42" s="79"/>
    </row>
    <row r="43" spans="1:8" ht="12" customHeight="1" x14ac:dyDescent="0.2">
      <c r="A43" s="245"/>
      <c r="B43" s="245"/>
      <c r="C43" s="249"/>
      <c r="D43" s="88" t="str">
        <f>IF(B42&gt;0,VLOOKUP(B42,seznam!$A$4:$C$131,2),"------")</f>
        <v>------</v>
      </c>
      <c r="E43" s="137" t="str">
        <f>IF(zap_pav_4!J12&gt;zap_pav_4!L12,zap_pav_4!B12,IF(zap_pav_4!J12&lt;zap_pav_4!L12,zap_pav_4!D12," "))</f>
        <v xml:space="preserve"> </v>
      </c>
      <c r="F43" s="74"/>
      <c r="G43" s="77"/>
      <c r="H43" s="79"/>
    </row>
    <row r="44" spans="1:8" ht="12" customHeight="1" x14ac:dyDescent="0.2">
      <c r="A44" s="244"/>
      <c r="B44" s="244"/>
      <c r="C44" s="249">
        <v>22</v>
      </c>
      <c r="D44" s="88" t="str">
        <f>IF(A44&gt;0,VLOOKUP(A44,seznam!$A$4:$C$131,2),"------")</f>
        <v>------</v>
      </c>
      <c r="E44" s="74" t="str">
        <f>IF(zap_pav_4!J12&gt;zap_pav_4!L12,CONCATENATE(zap_pav_4!J12,":",zap_pav_4!L12,"   (",zap_pav_4!E12,";",zap_pav_4!F12,";",zap_pav_4!G12,";",zap_pav_4!H12,";",zap_pav_4!I12,")"),IF(zap_pav_4!J12&lt;zap_pav_4!L12,CONCATENATE(zap_pav_4!L12,":",zap_pav_4!J12,"   (",IF(zap_pav_4!E12="0","-0",-zap_pav_4!E12),";",IF(zap_pav_4!F12="0","-0",-zap_pav_4!F12),";",IF(zap_pav_4!G12="0","-0",-zap_pav_4!G12),";",IF(zap_pav_4!H12="0","-0",IF(LEN(zap_pav_4!H12)&gt;0,-zap_pav_4!H12,zap_pav_4!H12)),";",IF(LEN(zap_pav_4!I12)&gt;0,-zap_pav_4!I12,zap_pav_4!I12),")")," "))</f>
        <v xml:space="preserve"> </v>
      </c>
      <c r="F44" s="77"/>
      <c r="G44" s="77"/>
      <c r="H44" s="79"/>
    </row>
    <row r="45" spans="1:8" ht="12" customHeight="1" x14ac:dyDescent="0.2">
      <c r="A45" s="245"/>
      <c r="B45" s="245"/>
      <c r="C45" s="249"/>
      <c r="D45" s="88" t="str">
        <f>IF(B44&gt;0,VLOOKUP(B44,seznam!$A$4:$C$131,2),"------")</f>
        <v>------</v>
      </c>
      <c r="E45" s="74"/>
      <c r="F45" s="138" t="str">
        <f>IF(zap_pav_4!W7&gt;zap_pav_4!Y7,zap_pav_4!O7,IF(zap_pav_4!W7&lt;zap_pav_4!Y7,zap_pav_4!Q7," "))</f>
        <v xml:space="preserve"> </v>
      </c>
      <c r="G45" s="77"/>
      <c r="H45" s="79"/>
    </row>
    <row r="46" spans="1:8" ht="12" customHeight="1" x14ac:dyDescent="0.2">
      <c r="A46" s="244"/>
      <c r="B46" s="244"/>
      <c r="C46" s="249">
        <v>23</v>
      </c>
      <c r="D46" s="88" t="str">
        <f>IF(A46&gt;0,VLOOKUP(A46,seznam!$A$4:$C$131,2),"------")</f>
        <v>------</v>
      </c>
      <c r="E46" s="74"/>
      <c r="F46" s="77" t="str">
        <f>IF(zap_pav_4!W7&gt;zap_pav_4!Y7,CONCATENATE(zap_pav_4!W7,":",zap_pav_4!Y7,"   (",zap_pav_4!R7,";",zap_pav_4!S7,";",zap_pav_4!T7,";",zap_pav_4!U7,";",zap_pav_4!V7,")"),IF(zap_pav_4!W7&lt;zap_pav_4!Y7,CONCATENATE(zap_pav_4!Y7,":",zap_pav_4!W7,"   (",IF(zap_pav_4!R7="0","-0",-zap_pav_4!R7),";",IF(zap_pav_4!S7="0","-0",-zap_pav_4!S7),";",IF(zap_pav_4!T7="0","-0",-zap_pav_4!T7),";",IF(zap_pav_4!U7="0","-0",IF(LEN(zap_pav_4!U7)&gt;0,-zap_pav_4!U7,zap_pav_4!U7)),";",IF(LEN(zap_pav_4!V7)&gt;0,-zap_pav_4!V7,zap_pav_4!V7),")")," "))</f>
        <v xml:space="preserve"> </v>
      </c>
      <c r="G46" s="74"/>
      <c r="H46" s="79"/>
    </row>
    <row r="47" spans="1:8" ht="12" customHeight="1" x14ac:dyDescent="0.2">
      <c r="A47" s="245"/>
      <c r="B47" s="245"/>
      <c r="C47" s="249"/>
      <c r="D47" s="88" t="str">
        <f>IF(B46&gt;0,VLOOKUP(B46,seznam!$A$4:$C$131,2),"------")</f>
        <v>------</v>
      </c>
      <c r="E47" s="137" t="str">
        <f>IF(zap_pav_4!J13&gt;zap_pav_4!L13,zap_pav_4!B13,IF(zap_pav_4!J13&lt;zap_pav_4!L13,zap_pav_4!D13," "))</f>
        <v xml:space="preserve"> </v>
      </c>
      <c r="F47" s="77"/>
      <c r="G47" s="74"/>
      <c r="H47" s="79"/>
    </row>
    <row r="48" spans="1:8" ht="12" customHeight="1" x14ac:dyDescent="0.2">
      <c r="A48" s="244"/>
      <c r="B48" s="244"/>
      <c r="C48" s="249">
        <v>24</v>
      </c>
      <c r="D48" s="88" t="str">
        <f>IF(A48&gt;0,VLOOKUP(A48,seznam!$A$4:$C$131,2),"------")</f>
        <v>------</v>
      </c>
      <c r="E48" s="74" t="str">
        <f>IF(zap_pav_4!J13&gt;zap_pav_4!L13,CONCATENATE(zap_pav_4!J13,":",zap_pav_4!L13,"   (",zap_pav_4!E13,";",zap_pav_4!F13,";",zap_pav_4!G13,";",zap_pav_4!H13,";",zap_pav_4!I13,")"),IF(zap_pav_4!J13&lt;zap_pav_4!L13,CONCATENATE(zap_pav_4!L13,":",zap_pav_4!J13,"   (",IF(zap_pav_4!E13="0","-0",-zap_pav_4!E13),";",IF(zap_pav_4!F13="0","-0",-zap_pav_4!F13),";",IF(zap_pav_4!G13="0","-0",-zap_pav_4!G13),";",IF(zap_pav_4!H13="0","-0",IF(LEN(zap_pav_4!H13)&gt;0,-zap_pav_4!H13,zap_pav_4!H13)),";",IF(LEN(zap_pav_4!I13)&gt;0,-zap_pav_4!I13,zap_pav_4!I13),")")," "))</f>
        <v xml:space="preserve"> </v>
      </c>
      <c r="F48" s="74"/>
      <c r="G48" s="74"/>
      <c r="H48" s="79"/>
    </row>
    <row r="49" spans="1:8" ht="12" customHeight="1" x14ac:dyDescent="0.2">
      <c r="A49" s="245"/>
      <c r="B49" s="245"/>
      <c r="C49" s="249"/>
      <c r="D49" s="88" t="str">
        <f>IF(B48&gt;0,VLOOKUP(B48,seznam!$A$4:$C$131,2),"------")</f>
        <v>------</v>
      </c>
      <c r="E49" s="74"/>
      <c r="F49" s="74"/>
      <c r="G49" s="74"/>
      <c r="H49" s="144" t="str">
        <f>IF(zap_pav_4!W17&gt;zap_pav_4!Y17,zap_pav_4!O17,IF(zap_pav_4!W17&lt;zap_pav_4!Y17,zap_pav_4!Q17," "))</f>
        <v xml:space="preserve"> </v>
      </c>
    </row>
    <row r="50" spans="1:8" ht="12" customHeight="1" x14ac:dyDescent="0.2">
      <c r="A50" s="244"/>
      <c r="B50" s="244"/>
      <c r="C50" s="249">
        <v>25</v>
      </c>
      <c r="D50" s="88" t="str">
        <f>IF(A50&gt;0,VLOOKUP(A50,seznam!$A$4:$C$131,2),"------")</f>
        <v>------</v>
      </c>
      <c r="E50" s="74"/>
      <c r="F50" s="74"/>
      <c r="G50" s="74"/>
      <c r="H50" s="77" t="str">
        <f>IF(zap_pav_4!W17&gt;zap_pav_4!Y17,CONCATENATE(zap_pav_4!W17,":",zap_pav_4!Y17,"   (",zap_pav_4!R17,";",zap_pav_4!S17,";",zap_pav_4!T17,";",zap_pav_4!U17,";",zap_pav_4!V17,")"),IF(zap_pav_4!W17&lt;zap_pav_4!Y17,CONCATENATE(zap_pav_4!Y17,":",zap_pav_4!W17,"   (",IF(zap_pav_4!R17="0","-0",-zap_pav_4!R17),";",IF(zap_pav_4!S17="0","-0",-zap_pav_4!S17),";",IF(zap_pav_4!T17="0","-0",-zap_pav_4!T17),";",IF(zap_pav_4!U17="0","-0",IF(LEN(zap_pav_4!U17)&gt;0,-zap_pav_4!U17,zap_pav_4!U17)),";",IF(LEN(zap_pav_4!V17)&gt;0,-zap_pav_4!V17,zap_pav_4!V17),")")," "))</f>
        <v xml:space="preserve"> </v>
      </c>
    </row>
    <row r="51" spans="1:8" ht="12" customHeight="1" x14ac:dyDescent="0.2">
      <c r="A51" s="245"/>
      <c r="B51" s="245"/>
      <c r="C51" s="249"/>
      <c r="D51" s="88" t="str">
        <f>IF(B50&gt;0,VLOOKUP(B50,seznam!$A$4:$C$131,2),"------")</f>
        <v>------</v>
      </c>
      <c r="E51" s="137" t="str">
        <f>IF(zap_pav_4!J14&gt;zap_pav_4!L14,zap_pav_4!B14,IF(zap_pav_4!J14&lt;zap_pav_4!L14,zap_pav_4!D14," "))</f>
        <v xml:space="preserve"> </v>
      </c>
      <c r="F51" s="74"/>
      <c r="G51" s="74"/>
      <c r="H51" s="77"/>
    </row>
    <row r="52" spans="1:8" ht="12" customHeight="1" x14ac:dyDescent="0.2">
      <c r="A52" s="244"/>
      <c r="B52" s="244"/>
      <c r="C52" s="249">
        <v>26</v>
      </c>
      <c r="D52" s="88" t="str">
        <f>IF(A52&gt;0,VLOOKUP(A52,seznam!$A$4:$C$131,2),"------")</f>
        <v>------</v>
      </c>
      <c r="E52" s="74" t="str">
        <f>IF(zap_pav_4!J14&gt;zap_pav_4!L14,CONCATENATE(zap_pav_4!J14,":",zap_pav_4!L14,"   (",zap_pav_4!E14,";",zap_pav_4!F14,";",zap_pav_4!G14,";",zap_pav_4!H14,";",zap_pav_4!I14,")"),IF(zap_pav_4!J14&lt;zap_pav_4!L14,CONCATENATE(zap_pav_4!L14,":",zap_pav_4!J14,"   (",IF(zap_pav_4!E14="0","-0",-zap_pav_4!E14),";",IF(zap_pav_4!F14="0","-0",-zap_pav_4!F14),";",IF(zap_pav_4!G14="0","-0",-zap_pav_4!G14),";",IF(zap_pav_4!H14="0","-0",IF(LEN(zap_pav_4!H14)&gt;0,-zap_pav_4!H14,zap_pav_4!H14)),";",IF(LEN(zap_pav_4!I14)&gt;0,-zap_pav_4!I14,zap_pav_4!I14),")")," "))</f>
        <v xml:space="preserve"> </v>
      </c>
      <c r="F52" s="77"/>
      <c r="G52" s="74"/>
      <c r="H52" s="77"/>
    </row>
    <row r="53" spans="1:8" ht="12" customHeight="1" x14ac:dyDescent="0.2">
      <c r="A53" s="245"/>
      <c r="B53" s="245"/>
      <c r="C53" s="249"/>
      <c r="D53" s="88" t="str">
        <f>IF(B52&gt;0,VLOOKUP(B52,seznam!$A$4:$C$131,2),"------")</f>
        <v>------</v>
      </c>
      <c r="E53" s="74"/>
      <c r="F53" s="138" t="str">
        <f>IF(zap_pav_4!W8&gt;zap_pav_4!Y8,zap_pav_4!O8,IF(zap_pav_4!W8&lt;zap_pav_4!Y8,zap_pav_4!Q8," "))</f>
        <v xml:space="preserve"> </v>
      </c>
      <c r="G53" s="74"/>
      <c r="H53" s="77"/>
    </row>
    <row r="54" spans="1:8" ht="12" customHeight="1" x14ac:dyDescent="0.2">
      <c r="A54" s="244"/>
      <c r="B54" s="244"/>
      <c r="C54" s="249">
        <v>27</v>
      </c>
      <c r="D54" s="88" t="str">
        <f>IF(A54&gt;0,VLOOKUP(A54,seznam!$A$4:$C$131,2),"------")</f>
        <v>------</v>
      </c>
      <c r="E54" s="74"/>
      <c r="F54" s="77" t="str">
        <f>IF(zap_pav_4!W8&gt;zap_pav_4!Y8,CONCATENATE(zap_pav_4!W8,":",zap_pav_4!Y8,"   (",zap_pav_4!R8,";",zap_pav_4!S8,";",zap_pav_4!T8,";",zap_pav_4!U8,";",zap_pav_4!V8,")"),IF(zap_pav_4!W8&lt;zap_pav_4!Y8,CONCATENATE(zap_pav_4!Y8,":",zap_pav_4!W8,"   (",IF(zap_pav_4!R8="0","-0",-zap_pav_4!R8),";",IF(zap_pav_4!S8="0","-0",-zap_pav_4!S8),";",IF(zap_pav_4!T8="0","-0",-zap_pav_4!T8),";",IF(zap_pav_4!U8="0","-0",IF(LEN(zap_pav_4!U8)&gt;0,-zap_pav_4!U8,zap_pav_4!U8)),";",IF(LEN(zap_pav_4!V8)&gt;0,-zap_pav_4!V8,zap_pav_4!V8),")")," "))</f>
        <v xml:space="preserve"> </v>
      </c>
      <c r="G54" s="77"/>
      <c r="H54" s="77"/>
    </row>
    <row r="55" spans="1:8" ht="12" customHeight="1" x14ac:dyDescent="0.2">
      <c r="A55" s="245"/>
      <c r="B55" s="245"/>
      <c r="C55" s="249"/>
      <c r="D55" s="88" t="str">
        <f>IF(B54&gt;0,VLOOKUP(B54,seznam!$A$4:$C$131,2),"------")</f>
        <v>------</v>
      </c>
      <c r="E55" s="137" t="str">
        <f>IF(zap_pav_4!J15&gt;zap_pav_4!L15,zap_pav_4!B15,IF(zap_pav_4!J15&lt;zap_pav_4!L15,zap_pav_4!D15," "))</f>
        <v xml:space="preserve"> </v>
      </c>
      <c r="F55" s="77"/>
      <c r="G55" s="77"/>
      <c r="H55" s="77"/>
    </row>
    <row r="56" spans="1:8" ht="12" customHeight="1" x14ac:dyDescent="0.2">
      <c r="A56" s="244"/>
      <c r="B56" s="244"/>
      <c r="C56" s="249">
        <v>28</v>
      </c>
      <c r="D56" s="88" t="str">
        <f>IF(A56&gt;0,VLOOKUP(A56,seznam!$A$4:$C$131,2),"------")</f>
        <v>------</v>
      </c>
      <c r="E56" s="74" t="str">
        <f>IF(zap_pav_4!J15&gt;zap_pav_4!L15,CONCATENATE(zap_pav_4!J15,":",zap_pav_4!L15,"   (",zap_pav_4!E15,";",zap_pav_4!F15,";",zap_pav_4!G15,";",zap_pav_4!H15,";",zap_pav_4!I15,")"),IF(zap_pav_4!J15&lt;zap_pav_4!L15,CONCATENATE(zap_pav_4!L15,":",zap_pav_4!J15,"   (",IF(zap_pav_4!E15="0","-0",-zap_pav_4!E15),";",IF(zap_pav_4!F15="0","-0",-zap_pav_4!F15),";",IF(zap_pav_4!G15="0","-0",-zap_pav_4!G15),";",IF(zap_pav_4!H15="0","-0",IF(LEN(zap_pav_4!H15)&gt;0,-zap_pav_4!H15,zap_pav_4!H15)),";",IF(LEN(zap_pav_4!I15)&gt;0,-zap_pav_4!I15,zap_pav_4!I15),")")," "))</f>
        <v xml:space="preserve"> </v>
      </c>
      <c r="F56" s="74"/>
      <c r="G56" s="77"/>
      <c r="H56" s="77"/>
    </row>
    <row r="57" spans="1:8" ht="12" customHeight="1" x14ac:dyDescent="0.2">
      <c r="A57" s="245"/>
      <c r="B57" s="245"/>
      <c r="C57" s="249"/>
      <c r="D57" s="88" t="str">
        <f>IF(B56&gt;0,VLOOKUP(B56,seznam!$A$4:$C$131,2),"------")</f>
        <v>------</v>
      </c>
      <c r="E57" s="74"/>
      <c r="F57" s="74"/>
      <c r="G57" s="138" t="str">
        <f>IF(zap_pav_4!W14&gt;zap_pav_4!Y14,zap_pav_4!O14,IF(zap_pav_4!W14&lt;zap_pav_4!Y14,zap_pav_4!Q14," "))</f>
        <v xml:space="preserve"> </v>
      </c>
      <c r="H57" s="77"/>
    </row>
    <row r="58" spans="1:8" ht="12" customHeight="1" x14ac:dyDescent="0.2">
      <c r="A58" s="244"/>
      <c r="B58" s="244"/>
      <c r="C58" s="249">
        <v>29</v>
      </c>
      <c r="D58" s="88" t="str">
        <f>IF(A58&gt;0,VLOOKUP(A58,seznam!$A$4:$C$131,2),"------")</f>
        <v>------</v>
      </c>
      <c r="E58" s="74"/>
      <c r="F58" s="74"/>
      <c r="G58" s="77" t="str">
        <f>IF(zap_pav_4!W14&gt;zap_pav_4!Y14,CONCATENATE(zap_pav_4!W14,":",zap_pav_4!Y14,"   (",zap_pav_4!R14,";",zap_pav_4!S14,";",zap_pav_4!T14,";",zap_pav_4!U14,";",zap_pav_4!V14,")"),IF(zap_pav_4!W14&lt;zap_pav_4!Y14,CONCATENATE(zap_pav_4!Y14,":",zap_pav_4!W14,"   (",IF(zap_pav_4!R14="0","-0",-zap_pav_4!R14),";",IF(zap_pav_4!S14="0","-0",-zap_pav_4!S14),";",IF(zap_pav_4!T14="0","-0",-zap_pav_4!T14),";",IF(zap_pav_4!U14="0","-0",IF(LEN(zap_pav_4!U14)&gt;0,-zap_pav_4!U14,zap_pav_4!U14)),";",IF(LEN(zap_pav_4!V14)&gt;0,-zap_pav_4!V14,zap_pav_4!V14),")")," "))</f>
        <v xml:space="preserve"> </v>
      </c>
      <c r="H58" s="74"/>
    </row>
    <row r="59" spans="1:8" ht="12" customHeight="1" x14ac:dyDescent="0.2">
      <c r="A59" s="245"/>
      <c r="B59" s="245"/>
      <c r="C59" s="249"/>
      <c r="D59" s="88" t="str">
        <f>IF(B58&gt;0,VLOOKUP(B58,seznam!$A$4:$C$131,2),"------")</f>
        <v>------</v>
      </c>
      <c r="E59" s="137" t="str">
        <f>IF(zap_pav_4!J16&gt;zap_pav_4!L16,zap_pav_4!B16,IF(zap_pav_4!J16&lt;zap_pav_4!L16,zap_pav_4!D16," "))</f>
        <v xml:space="preserve"> </v>
      </c>
      <c r="F59" s="74"/>
      <c r="G59" s="77"/>
      <c r="H59" s="74"/>
    </row>
    <row r="60" spans="1:8" ht="12" customHeight="1" x14ac:dyDescent="0.2">
      <c r="A60" s="244"/>
      <c r="B60" s="244"/>
      <c r="C60" s="249">
        <v>30</v>
      </c>
      <c r="D60" s="88" t="str">
        <f>IF(A60&gt;0,VLOOKUP(A60,seznam!$A$4:$C$131,2),"------")</f>
        <v>------</v>
      </c>
      <c r="E60" s="74" t="str">
        <f>IF(zap_pav_4!J16&gt;zap_pav_4!L16,CONCATENATE(zap_pav_4!J16,":",zap_pav_4!L16,"   (",zap_pav_4!E16,";",zap_pav_4!F16,";",zap_pav_4!G16,";",zap_pav_4!H16,";",zap_pav_4!I16,")"),IF(zap_pav_4!J16&lt;zap_pav_4!L16,CONCATENATE(zap_pav_4!L16,":",zap_pav_4!J16,"   (",IF(zap_pav_4!E16="0","-0",-zap_pav_4!E16),";",IF(zap_pav_4!F16="0","-0",-zap_pav_4!F16),";",IF(zap_pav_4!G16="0","-0",-zap_pav_4!G16),";",IF(zap_pav_4!H16="0","-0",IF(LEN(zap_pav_4!H16)&gt;0,-zap_pav_4!H16,zap_pav_4!H16)),";",IF(LEN(zap_pav_4!I16)&gt;0,-zap_pav_4!I16,zap_pav_4!I16),")")," "))</f>
        <v xml:space="preserve"> </v>
      </c>
      <c r="F60" s="77"/>
      <c r="G60" s="77"/>
      <c r="H60" s="74"/>
    </row>
    <row r="61" spans="1:8" ht="12" customHeight="1" x14ac:dyDescent="0.2">
      <c r="A61" s="245"/>
      <c r="B61" s="245"/>
      <c r="C61" s="249"/>
      <c r="D61" s="88" t="str">
        <f>IF(B60&gt;0,VLOOKUP(B60,seznam!$A$4:$C$131,2),"------")</f>
        <v>------</v>
      </c>
      <c r="E61" s="74"/>
      <c r="F61" s="138" t="str">
        <f>IF(zap_pav_4!W9&gt;zap_pav_4!Y9,zap_pav_4!O9,IF(zap_pav_4!W9&lt;zap_pav_4!Y9,zap_pav_4!Q9," "))</f>
        <v xml:space="preserve"> </v>
      </c>
      <c r="G61" s="77"/>
      <c r="H61" s="74"/>
    </row>
    <row r="62" spans="1:8" ht="12" customHeight="1" x14ac:dyDescent="0.2">
      <c r="A62" s="244"/>
      <c r="B62" s="244"/>
      <c r="C62" s="249">
        <v>31</v>
      </c>
      <c r="D62" s="88" t="str">
        <f>IF(A62&gt;0,VLOOKUP(A62,seznam!$A$4:$C$131,2),"------")</f>
        <v>------</v>
      </c>
      <c r="E62" s="74"/>
      <c r="F62" s="77" t="str">
        <f>IF(zap_pav_4!W9&gt;zap_pav_4!Y9,CONCATENATE(zap_pav_4!W9,":",zap_pav_4!Y9,"   (",zap_pav_4!R9,";",zap_pav_4!S9,";",zap_pav_4!T9,";",zap_pav_4!U9,";",zap_pav_4!V9,")"),IF(zap_pav_4!W9&lt;zap_pav_4!Y9,CONCATENATE(zap_pav_4!Y9,":",zap_pav_4!W9,"   (",IF(zap_pav_4!R9="0","-0",-zap_pav_4!R9),";",IF(zap_pav_4!S9="0","-0",-zap_pav_4!S9),";",IF(zap_pav_4!T9="0","-0",-zap_pav_4!T9),";",IF(zap_pav_4!U9="0","-0",IF(LEN(zap_pav_4!U9)&gt;0,-zap_pav_4!U9,zap_pav_4!U9)),";",IF(LEN(zap_pav_4!V9)&gt;0,-zap_pav_4!V9,zap_pav_4!V9),")")," "))</f>
        <v xml:space="preserve"> </v>
      </c>
      <c r="G62" s="74"/>
      <c r="H62" s="74"/>
    </row>
    <row r="63" spans="1:8" ht="12" customHeight="1" x14ac:dyDescent="0.2">
      <c r="A63" s="245"/>
      <c r="B63" s="245"/>
      <c r="C63" s="249"/>
      <c r="D63" s="88" t="str">
        <f>IF(B62&gt;0,VLOOKUP(B62,seznam!$A$4:$C$131,2),"------")</f>
        <v>------</v>
      </c>
      <c r="E63" s="137" t="str">
        <f>IF(zap_pav_4!J17&gt;zap_pav_4!L17,zap_pav_4!B17,IF(zap_pav_4!J17&lt;zap_pav_4!L17,zap_pav_4!D17," "))</f>
        <v xml:space="preserve"> </v>
      </c>
      <c r="F63" s="77"/>
      <c r="G63" s="74"/>
      <c r="H63" s="74"/>
    </row>
    <row r="64" spans="1:8" ht="12" customHeight="1" x14ac:dyDescent="0.2">
      <c r="A64" s="244"/>
      <c r="B64" s="244"/>
      <c r="C64" s="176">
        <v>32</v>
      </c>
      <c r="D64" s="88" t="str">
        <f>IF(A64&gt;0,VLOOKUP(A64,seznam!$A$4:$C$131,2),"------")</f>
        <v>------</v>
      </c>
      <c r="E64" s="74" t="str">
        <f>IF(zap_pav_4!J17&gt;zap_pav_4!L17,CONCATENATE(zap_pav_4!J17,":",zap_pav_4!L17,"   (",zap_pav_4!E17,";",zap_pav_4!F17,";",zap_pav_4!G17,";",zap_pav_4!H17,";",zap_pav_4!I17,")"),IF(zap_pav_4!J17&lt;zap_pav_4!L17,CONCATENATE(zap_pav_4!L17,":",zap_pav_4!J17,"   (",IF(zap_pav_4!E17="0","-0",-zap_pav_4!E17),";",IF(zap_pav_4!F17="0","-0",-zap_pav_4!F17),";",IF(zap_pav_4!G17="0","-0",-zap_pav_4!G17),";",IF(zap_pav_4!H17="0","-0",IF(LEN(zap_pav_4!H17)&gt;0,-zap_pav_4!H17,zap_pav_4!H17)),";",IF(LEN(zap_pav_4!I17)&gt;0,-zap_pav_4!I17,zap_pav_4!I17),")")," "))</f>
        <v xml:space="preserve"> </v>
      </c>
    </row>
    <row r="65" spans="1:8" ht="12" customHeight="1" x14ac:dyDescent="0.2">
      <c r="A65" s="245"/>
      <c r="B65" s="245"/>
      <c r="C65" s="214"/>
      <c r="D65" s="88" t="str">
        <f>IF(B64&gt;0,VLOOKUP(B64,seznam!$A$4:$C$131,2),"------")</f>
        <v>------</v>
      </c>
      <c r="F65" s="74"/>
      <c r="G65" s="74"/>
      <c r="H65" s="74"/>
    </row>
    <row r="66" spans="1:8" ht="12" customHeight="1" x14ac:dyDescent="0.2">
      <c r="B66" s="72"/>
      <c r="C66" s="72"/>
      <c r="D66" s="81"/>
      <c r="E66" s="74"/>
      <c r="F66" s="74"/>
      <c r="G66" s="82"/>
      <c r="H66" s="82"/>
    </row>
  </sheetData>
  <mergeCells count="97">
    <mergeCell ref="A62:A63"/>
    <mergeCell ref="A64:A65"/>
    <mergeCell ref="A50:A51"/>
    <mergeCell ref="A52:A53"/>
    <mergeCell ref="A54:A55"/>
    <mergeCell ref="A56:A57"/>
    <mergeCell ref="A58:A59"/>
    <mergeCell ref="A60:A61"/>
    <mergeCell ref="A48:A49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14:A15"/>
    <mergeCell ref="A16:A17"/>
    <mergeCell ref="A18:A19"/>
    <mergeCell ref="A20:A21"/>
    <mergeCell ref="A22:A23"/>
    <mergeCell ref="A24:A25"/>
    <mergeCell ref="B62:B63"/>
    <mergeCell ref="C62:C63"/>
    <mergeCell ref="B64:B65"/>
    <mergeCell ref="C64:C65"/>
    <mergeCell ref="B60:B61"/>
    <mergeCell ref="C60:C61"/>
    <mergeCell ref="C48:C49"/>
    <mergeCell ref="B38:B39"/>
    <mergeCell ref="C38:C39"/>
    <mergeCell ref="B40:B41"/>
    <mergeCell ref="C40:C41"/>
    <mergeCell ref="B42:B43"/>
    <mergeCell ref="C42:C43"/>
    <mergeCell ref="B32:B33"/>
    <mergeCell ref="C32:C33"/>
    <mergeCell ref="A2:A3"/>
    <mergeCell ref="A4:A5"/>
    <mergeCell ref="A6:A7"/>
    <mergeCell ref="A8:A9"/>
    <mergeCell ref="A10:A11"/>
    <mergeCell ref="A12:A13"/>
    <mergeCell ref="B56:B57"/>
    <mergeCell ref="C56:C57"/>
    <mergeCell ref="B58:B59"/>
    <mergeCell ref="C58:C59"/>
    <mergeCell ref="B50:B51"/>
    <mergeCell ref="C50:C51"/>
    <mergeCell ref="B52:B53"/>
    <mergeCell ref="C52:C53"/>
    <mergeCell ref="B54:B55"/>
    <mergeCell ref="C54:C55"/>
    <mergeCell ref="B44:B45"/>
    <mergeCell ref="C44:C45"/>
    <mergeCell ref="B46:B47"/>
    <mergeCell ref="C46:C47"/>
    <mergeCell ref="B48:B49"/>
    <mergeCell ref="B34:B35"/>
    <mergeCell ref="C34:C35"/>
    <mergeCell ref="B36:B37"/>
    <mergeCell ref="C36:C37"/>
    <mergeCell ref="B26:B27"/>
    <mergeCell ref="C26:C27"/>
    <mergeCell ref="B28:B29"/>
    <mergeCell ref="C28:C29"/>
    <mergeCell ref="B30:B31"/>
    <mergeCell ref="C30:C31"/>
    <mergeCell ref="B20:B21"/>
    <mergeCell ref="C20:C21"/>
    <mergeCell ref="B22:B23"/>
    <mergeCell ref="C22:C23"/>
    <mergeCell ref="B24:B25"/>
    <mergeCell ref="C24:C25"/>
    <mergeCell ref="B14:B15"/>
    <mergeCell ref="C14:C15"/>
    <mergeCell ref="B16:B17"/>
    <mergeCell ref="C16:C17"/>
    <mergeCell ref="B18:B19"/>
    <mergeCell ref="C18:C19"/>
    <mergeCell ref="B8:B9"/>
    <mergeCell ref="C8:C9"/>
    <mergeCell ref="B10:B11"/>
    <mergeCell ref="C10:C11"/>
    <mergeCell ref="B12:B13"/>
    <mergeCell ref="C12:C13"/>
    <mergeCell ref="B6:B7"/>
    <mergeCell ref="C6:C7"/>
    <mergeCell ref="C1:H1"/>
    <mergeCell ref="B2:B3"/>
    <mergeCell ref="C2:C3"/>
    <mergeCell ref="B4:B5"/>
    <mergeCell ref="C4:C5"/>
  </mergeCells>
  <pageMargins left="0.19685039370078741" right="0.19685039370078741" top="0" bottom="0.59055118110236227" header="0" footer="0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Y19"/>
  <sheetViews>
    <sheetView workbookViewId="0">
      <selection activeCell="E2" sqref="E2:H5"/>
    </sheetView>
  </sheetViews>
  <sheetFormatPr defaultRowHeight="12.75" x14ac:dyDescent="0.2"/>
  <cols>
    <col min="1" max="1" width="4.42578125" customWidth="1"/>
    <col min="2" max="2" width="30.7109375" customWidth="1"/>
    <col min="3" max="3" width="2.7109375" style="1" customWidth="1"/>
    <col min="4" max="4" width="30.7109375" customWidth="1"/>
    <col min="5" max="12" width="2.7109375" customWidth="1"/>
    <col min="13" max="13" width="3.7109375" customWidth="1"/>
    <col min="14" max="14" width="4.42578125" customWidth="1"/>
    <col min="15" max="15" width="30.7109375" customWidth="1"/>
    <col min="16" max="16" width="2.7109375" customWidth="1"/>
    <col min="17" max="17" width="30.7109375" customWidth="1"/>
    <col min="18" max="25" width="2.7109375" customWidth="1"/>
  </cols>
  <sheetData>
    <row r="1" spans="1:25" ht="13.5" thickBot="1" x14ac:dyDescent="0.25">
      <c r="A1" s="250" t="s">
        <v>8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N1" s="250" t="s">
        <v>9</v>
      </c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</row>
    <row r="2" spans="1:25" x14ac:dyDescent="0.2">
      <c r="A2" s="52">
        <v>1</v>
      </c>
      <c r="B2" s="53" t="str">
        <f>CONCATENATE('pavouk 4-hra'!D2,"  ",'pavouk 4-hra'!D3)</f>
        <v>------  ------</v>
      </c>
      <c r="C2" s="54" t="s">
        <v>7</v>
      </c>
      <c r="D2" s="53" t="str">
        <f>CONCATENATE('pavouk 4-hra'!D4,"  ",'pavouk 4-hra'!D5)</f>
        <v>------  ------</v>
      </c>
      <c r="E2" s="42"/>
      <c r="F2" s="43"/>
      <c r="G2" s="43"/>
      <c r="H2" s="43"/>
      <c r="I2" s="59"/>
      <c r="J2" s="58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6</v>
      </c>
      <c r="L2" s="27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2">
        <v>1</v>
      </c>
      <c r="O2" s="53" t="str">
        <f>'pavouk 4-hra'!E3</f>
        <v xml:space="preserve"> </v>
      </c>
      <c r="P2" s="54" t="s">
        <v>7</v>
      </c>
      <c r="Q2" s="53" t="str">
        <f>'pavouk 4-hra'!E7</f>
        <v xml:space="preserve"> </v>
      </c>
      <c r="R2" s="42"/>
      <c r="S2" s="43"/>
      <c r="T2" s="43"/>
      <c r="U2" s="43"/>
      <c r="V2" s="59"/>
      <c r="W2" s="57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6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5">
        <v>2</v>
      </c>
      <c r="B3" s="50" t="str">
        <f>CONCATENATE('pavouk 4-hra'!D6,"  ",'pavouk 4-hra'!D7)</f>
        <v>------  ------</v>
      </c>
      <c r="C3" s="51" t="s">
        <v>7</v>
      </c>
      <c r="D3" s="50" t="str">
        <f>CONCATENATE('pavouk 4-hra'!D8,"  ",'pavouk 4-hra'!D9)</f>
        <v>------  ------</v>
      </c>
      <c r="E3" s="44"/>
      <c r="F3" s="41"/>
      <c r="G3" s="41"/>
      <c r="H3" s="41"/>
      <c r="I3" s="60"/>
      <c r="J3" s="58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6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5">
        <v>2</v>
      </c>
      <c r="O3" s="50" t="str">
        <f>'pavouk 4-hra'!E11</f>
        <v xml:space="preserve"> </v>
      </c>
      <c r="P3" s="51" t="s">
        <v>7</v>
      </c>
      <c r="Q3" s="50" t="str">
        <f>'pavouk 4-hra'!E15</f>
        <v xml:space="preserve"> </v>
      </c>
      <c r="R3" s="44"/>
      <c r="S3" s="41"/>
      <c r="T3" s="41"/>
      <c r="U3" s="41"/>
      <c r="V3" s="60"/>
      <c r="W3" s="58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6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">
      <c r="A4" s="55">
        <v>3</v>
      </c>
      <c r="B4" s="50" t="str">
        <f>CONCATENATE('pavouk 4-hra'!D10,"  ",'pavouk 4-hra'!D11)</f>
        <v>------  ------</v>
      </c>
      <c r="C4" s="51" t="s">
        <v>7</v>
      </c>
      <c r="D4" s="50" t="str">
        <f>CONCATENATE('pavouk 4-hra'!D12,"  ",'pavouk 4-hra'!D13)</f>
        <v>------  ------</v>
      </c>
      <c r="E4" s="44"/>
      <c r="F4" s="41"/>
      <c r="G4" s="41"/>
      <c r="H4" s="41"/>
      <c r="I4" s="60"/>
      <c r="J4" s="58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6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5">
        <v>3</v>
      </c>
      <c r="O4" s="50" t="str">
        <f>'pavouk 4-hra'!E19</f>
        <v xml:space="preserve"> </v>
      </c>
      <c r="P4" s="51" t="s">
        <v>7</v>
      </c>
      <c r="Q4" s="50" t="str">
        <f>'pavouk 4-hra'!E23</f>
        <v xml:space="preserve"> </v>
      </c>
      <c r="R4" s="44"/>
      <c r="S4" s="41"/>
      <c r="T4" s="41"/>
      <c r="U4" s="41"/>
      <c r="V4" s="60"/>
      <c r="W4" s="58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6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">
      <c r="A5" s="55">
        <v>4</v>
      </c>
      <c r="B5" s="50" t="str">
        <f>CONCATENATE('pavouk 4-hra'!D14,"  ",'pavouk 4-hra'!D15)</f>
        <v>------  ------</v>
      </c>
      <c r="C5" s="51" t="s">
        <v>7</v>
      </c>
      <c r="D5" s="50" t="str">
        <f>CONCATENATE('pavouk 4-hra'!D16,"  ",'pavouk 4-hra'!D17)</f>
        <v>------  ------</v>
      </c>
      <c r="E5" s="44"/>
      <c r="F5" s="41"/>
      <c r="G5" s="41"/>
      <c r="H5" s="41"/>
      <c r="I5" s="60"/>
      <c r="J5" s="58">
        <f t="shared" si="0"/>
        <v>0</v>
      </c>
      <c r="K5" s="26" t="s">
        <v>6</v>
      </c>
      <c r="L5" s="27">
        <f t="shared" si="1"/>
        <v>0</v>
      </c>
      <c r="N5" s="55">
        <v>4</v>
      </c>
      <c r="O5" s="50" t="str">
        <f>'pavouk 4-hra'!E27</f>
        <v xml:space="preserve"> </v>
      </c>
      <c r="P5" s="51" t="s">
        <v>7</v>
      </c>
      <c r="Q5" s="50" t="str">
        <f>'pavouk 4-hra'!E31</f>
        <v xml:space="preserve"> </v>
      </c>
      <c r="R5" s="44"/>
      <c r="S5" s="41"/>
      <c r="T5" s="41"/>
      <c r="U5" s="41"/>
      <c r="V5" s="60"/>
      <c r="W5" s="58">
        <f t="shared" si="2"/>
        <v>0</v>
      </c>
      <c r="X5" s="26" t="s">
        <v>6</v>
      </c>
      <c r="Y5" s="27">
        <f t="shared" si="3"/>
        <v>0</v>
      </c>
    </row>
    <row r="6" spans="1:25" x14ac:dyDescent="0.2">
      <c r="A6" s="55">
        <v>5</v>
      </c>
      <c r="B6" s="50" t="str">
        <f>CONCATENATE('pavouk 4-hra'!D18,"  ",'pavouk 4-hra'!D19)</f>
        <v>------  ------</v>
      </c>
      <c r="C6" s="51" t="s">
        <v>7</v>
      </c>
      <c r="D6" s="50" t="str">
        <f>CONCATENATE('pavouk 4-hra'!D20,"  ",'pavouk 4-hra'!D21)</f>
        <v>------  ------</v>
      </c>
      <c r="E6" s="44"/>
      <c r="F6" s="41"/>
      <c r="G6" s="41"/>
      <c r="H6" s="41"/>
      <c r="I6" s="60"/>
      <c r="J6" s="58">
        <f t="shared" si="0"/>
        <v>0</v>
      </c>
      <c r="K6" s="26" t="s">
        <v>6</v>
      </c>
      <c r="L6" s="27">
        <f t="shared" si="1"/>
        <v>0</v>
      </c>
      <c r="N6" s="55">
        <v>5</v>
      </c>
      <c r="O6" s="50" t="str">
        <f>'pavouk 4-hra'!E35</f>
        <v xml:space="preserve"> </v>
      </c>
      <c r="P6" s="51" t="s">
        <v>7</v>
      </c>
      <c r="Q6" s="50" t="str">
        <f>'pavouk 4-hra'!E39</f>
        <v xml:space="preserve"> </v>
      </c>
      <c r="R6" s="44"/>
      <c r="S6" s="41"/>
      <c r="T6" s="41"/>
      <c r="U6" s="41"/>
      <c r="V6" s="60"/>
      <c r="W6" s="58">
        <f t="shared" si="2"/>
        <v>0</v>
      </c>
      <c r="X6" s="26" t="s">
        <v>6</v>
      </c>
      <c r="Y6" s="27">
        <f t="shared" si="3"/>
        <v>0</v>
      </c>
    </row>
    <row r="7" spans="1:25" x14ac:dyDescent="0.2">
      <c r="A7" s="55">
        <v>6</v>
      </c>
      <c r="B7" s="50" t="str">
        <f>CONCATENATE('pavouk 4-hra'!D22,"  ",'pavouk 4-hra'!D23)</f>
        <v>------  ------</v>
      </c>
      <c r="C7" s="51" t="s">
        <v>7</v>
      </c>
      <c r="D7" s="50" t="str">
        <f>CONCATENATE('pavouk 4-hra'!D24,"  ",'pavouk 4-hra'!D25)</f>
        <v>------  ------</v>
      </c>
      <c r="E7" s="44"/>
      <c r="F7" s="41"/>
      <c r="G7" s="41"/>
      <c r="H7" s="41"/>
      <c r="I7" s="60"/>
      <c r="J7" s="58">
        <f t="shared" si="0"/>
        <v>0</v>
      </c>
      <c r="K7" s="26" t="s">
        <v>6</v>
      </c>
      <c r="L7" s="27">
        <f t="shared" si="1"/>
        <v>0</v>
      </c>
      <c r="N7" s="55">
        <v>6</v>
      </c>
      <c r="O7" s="50" t="str">
        <f>'pavouk 4-hra'!E43</f>
        <v xml:space="preserve"> </v>
      </c>
      <c r="P7" s="51" t="s">
        <v>7</v>
      </c>
      <c r="Q7" s="50" t="str">
        <f>'pavouk 4-hra'!E47</f>
        <v xml:space="preserve"> </v>
      </c>
      <c r="R7" s="44"/>
      <c r="S7" s="41"/>
      <c r="T7" s="41"/>
      <c r="U7" s="41"/>
      <c r="V7" s="60"/>
      <c r="W7" s="58">
        <f t="shared" si="2"/>
        <v>0</v>
      </c>
      <c r="X7" s="26" t="s">
        <v>6</v>
      </c>
      <c r="Y7" s="27">
        <f t="shared" si="3"/>
        <v>0</v>
      </c>
    </row>
    <row r="8" spans="1:25" x14ac:dyDescent="0.2">
      <c r="A8" s="55">
        <v>7</v>
      </c>
      <c r="B8" s="50" t="str">
        <f>CONCATENATE('pavouk 4-hra'!D26,"  ",'pavouk 4-hra'!D27)</f>
        <v>------  ------</v>
      </c>
      <c r="C8" s="51" t="s">
        <v>7</v>
      </c>
      <c r="D8" s="50" t="str">
        <f>CONCATENATE('pavouk 4-hra'!D28,"  ",'pavouk 4-hra'!D29)</f>
        <v>------  ------</v>
      </c>
      <c r="E8" s="44"/>
      <c r="F8" s="41"/>
      <c r="G8" s="41"/>
      <c r="H8" s="41"/>
      <c r="I8" s="60"/>
      <c r="J8" s="58">
        <f t="shared" si="0"/>
        <v>0</v>
      </c>
      <c r="K8" s="26" t="s">
        <v>6</v>
      </c>
      <c r="L8" s="27">
        <f t="shared" si="1"/>
        <v>0</v>
      </c>
      <c r="N8" s="55">
        <v>7</v>
      </c>
      <c r="O8" s="50" t="str">
        <f>'pavouk 4-hra'!E51</f>
        <v xml:space="preserve"> </v>
      </c>
      <c r="P8" s="51" t="s">
        <v>7</v>
      </c>
      <c r="Q8" s="50" t="str">
        <f>'pavouk 4-hra'!E55</f>
        <v xml:space="preserve"> </v>
      </c>
      <c r="R8" s="65"/>
      <c r="S8" s="66"/>
      <c r="T8" s="66"/>
      <c r="U8" s="66"/>
      <c r="V8" s="67"/>
      <c r="W8" s="58">
        <f t="shared" si="2"/>
        <v>0</v>
      </c>
      <c r="X8" s="26" t="s">
        <v>6</v>
      </c>
      <c r="Y8" s="27">
        <f t="shared" si="3"/>
        <v>0</v>
      </c>
    </row>
    <row r="9" spans="1:25" ht="13.5" thickBot="1" x14ac:dyDescent="0.25">
      <c r="A9" s="55">
        <v>8</v>
      </c>
      <c r="B9" s="50" t="str">
        <f>CONCATENATE('pavouk 4-hra'!D30,"  ",'pavouk 4-hra'!D31)</f>
        <v>------  ------</v>
      </c>
      <c r="C9" s="51" t="s">
        <v>7</v>
      </c>
      <c r="D9" s="50" t="str">
        <f>CONCATENATE('pavouk 4-hra'!D32,"  ",'pavouk 4-hra'!D33)</f>
        <v>------  ------</v>
      </c>
      <c r="E9" s="44"/>
      <c r="F9" s="41"/>
      <c r="G9" s="41"/>
      <c r="H9" s="41"/>
      <c r="I9" s="60"/>
      <c r="J9" s="58">
        <f t="shared" si="0"/>
        <v>0</v>
      </c>
      <c r="K9" s="26" t="s">
        <v>6</v>
      </c>
      <c r="L9" s="27">
        <f t="shared" si="1"/>
        <v>0</v>
      </c>
      <c r="N9" s="56">
        <v>8</v>
      </c>
      <c r="O9" s="12" t="str">
        <f>'pavouk 4-hra'!E59</f>
        <v xml:space="preserve"> </v>
      </c>
      <c r="P9" s="62" t="s">
        <v>7</v>
      </c>
      <c r="Q9" s="12" t="str">
        <f>'pavouk 4-hra'!E63</f>
        <v xml:space="preserve"> </v>
      </c>
      <c r="R9" s="45"/>
      <c r="S9" s="46"/>
      <c r="T9" s="46"/>
      <c r="U9" s="46"/>
      <c r="V9" s="63"/>
      <c r="W9" s="64">
        <f t="shared" si="2"/>
        <v>0</v>
      </c>
      <c r="X9" s="29" t="s">
        <v>6</v>
      </c>
      <c r="Y9" s="30">
        <f t="shared" si="3"/>
        <v>0</v>
      </c>
    </row>
    <row r="10" spans="1:25" ht="13.5" thickBot="1" x14ac:dyDescent="0.25">
      <c r="A10" s="55">
        <v>9</v>
      </c>
      <c r="B10" s="50" t="str">
        <f>CONCATENATE('pavouk 4-hra'!D34,"  ",'pavouk 4-hra'!D35)</f>
        <v>------  ------</v>
      </c>
      <c r="C10" s="51" t="s">
        <v>7</v>
      </c>
      <c r="D10" s="50" t="str">
        <f>CONCATENATE('pavouk 4-hra'!D36,"  ",'pavouk 4-hra'!D37)</f>
        <v>------  ------</v>
      </c>
      <c r="E10" s="44"/>
      <c r="F10" s="41"/>
      <c r="G10" s="41"/>
      <c r="H10" s="41"/>
      <c r="I10" s="60"/>
      <c r="J10" s="58">
        <f t="shared" si="0"/>
        <v>0</v>
      </c>
      <c r="K10" s="26" t="s">
        <v>6</v>
      </c>
      <c r="L10" s="27">
        <f t="shared" si="1"/>
        <v>0</v>
      </c>
      <c r="N10" s="251" t="s">
        <v>10</v>
      </c>
      <c r="O10" s="251"/>
      <c r="P10" s="251"/>
      <c r="Q10" s="251"/>
      <c r="R10" s="250"/>
      <c r="S10" s="250"/>
      <c r="T10" s="250"/>
      <c r="U10" s="250"/>
      <c r="V10" s="250"/>
      <c r="W10" s="250"/>
      <c r="X10" s="250"/>
      <c r="Y10" s="250"/>
    </row>
    <row r="11" spans="1:25" x14ac:dyDescent="0.2">
      <c r="A11" s="55">
        <v>10</v>
      </c>
      <c r="B11" s="50" t="str">
        <f>CONCATENATE('pavouk 4-hra'!D38,"  ",'pavouk 4-hra'!D39)</f>
        <v>------  ------</v>
      </c>
      <c r="C11" s="51" t="s">
        <v>7</v>
      </c>
      <c r="D11" s="50" t="str">
        <f>CONCATENATE('pavouk 4-hra'!D40,"  ",'pavouk 4-hra'!D41)</f>
        <v>------  ------</v>
      </c>
      <c r="E11" s="44"/>
      <c r="F11" s="41"/>
      <c r="G11" s="41"/>
      <c r="H11" s="41"/>
      <c r="I11" s="60"/>
      <c r="J11" s="58">
        <f t="shared" si="0"/>
        <v>0</v>
      </c>
      <c r="K11" s="26" t="s">
        <v>6</v>
      </c>
      <c r="L11" s="27">
        <f t="shared" si="1"/>
        <v>0</v>
      </c>
      <c r="N11" s="52">
        <v>1</v>
      </c>
      <c r="O11" s="53" t="str">
        <f>'pavouk 4-hra'!F5</f>
        <v xml:space="preserve"> </v>
      </c>
      <c r="P11" s="54" t="s">
        <v>7</v>
      </c>
      <c r="Q11" s="68" t="str">
        <f>'pavouk 4-hra'!F13</f>
        <v xml:space="preserve"> </v>
      </c>
      <c r="R11" s="141"/>
      <c r="S11" s="43"/>
      <c r="T11" s="43"/>
      <c r="U11" s="43"/>
      <c r="V11" s="59"/>
      <c r="W11" s="57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6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">
      <c r="A12" s="55">
        <v>11</v>
      </c>
      <c r="B12" s="50" t="str">
        <f>CONCATENATE('pavouk 4-hra'!D42,"  ",'pavouk 4-hra'!D43)</f>
        <v>------  ------</v>
      </c>
      <c r="C12" s="51" t="s">
        <v>7</v>
      </c>
      <c r="D12" s="50" t="str">
        <f>CONCATENATE('pavouk 4-hra'!D44,"  ",'pavouk 4-hra'!D45)</f>
        <v>------  ------</v>
      </c>
      <c r="E12" s="44"/>
      <c r="F12" s="41"/>
      <c r="G12" s="41"/>
      <c r="H12" s="41"/>
      <c r="I12" s="60"/>
      <c r="J12" s="58">
        <f t="shared" si="0"/>
        <v>0</v>
      </c>
      <c r="K12" s="26" t="s">
        <v>6</v>
      </c>
      <c r="L12" s="27">
        <f t="shared" si="1"/>
        <v>0</v>
      </c>
      <c r="N12" s="55">
        <v>2</v>
      </c>
      <c r="O12" s="50" t="str">
        <f>'pavouk 4-hra'!F21</f>
        <v xml:space="preserve"> </v>
      </c>
      <c r="P12" s="51" t="s">
        <v>7</v>
      </c>
      <c r="Q12" s="69" t="str">
        <f>'pavouk 4-hra'!F29</f>
        <v xml:space="preserve"> </v>
      </c>
      <c r="R12" s="142"/>
      <c r="S12" s="41"/>
      <c r="T12" s="41"/>
      <c r="U12" s="41"/>
      <c r="V12" s="60"/>
      <c r="W12" s="58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6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">
      <c r="A13" s="55">
        <v>12</v>
      </c>
      <c r="B13" s="50" t="str">
        <f>CONCATENATE('pavouk 4-hra'!D46,"  ",'pavouk 4-hra'!D47)</f>
        <v>------  ------</v>
      </c>
      <c r="C13" s="51" t="s">
        <v>7</v>
      </c>
      <c r="D13" s="50" t="str">
        <f>CONCATENATE('pavouk 4-hra'!D48,"  ",'pavouk 4-hra'!D49)</f>
        <v>------  ------</v>
      </c>
      <c r="E13" s="44"/>
      <c r="F13" s="41"/>
      <c r="G13" s="41"/>
      <c r="H13" s="41"/>
      <c r="I13" s="60"/>
      <c r="J13" s="58">
        <f t="shared" si="0"/>
        <v>0</v>
      </c>
      <c r="K13" s="26" t="s">
        <v>6</v>
      </c>
      <c r="L13" s="27">
        <f t="shared" si="1"/>
        <v>0</v>
      </c>
      <c r="N13" s="55">
        <v>3</v>
      </c>
      <c r="O13" s="50" t="str">
        <f>'pavouk 4-hra'!F37</f>
        <v xml:space="preserve"> </v>
      </c>
      <c r="P13" s="51" t="s">
        <v>7</v>
      </c>
      <c r="Q13" s="69" t="str">
        <f>'pavouk 4-hra'!F45</f>
        <v xml:space="preserve"> </v>
      </c>
      <c r="R13" s="142"/>
      <c r="S13" s="41"/>
      <c r="T13" s="41"/>
      <c r="U13" s="41"/>
      <c r="V13" s="60"/>
      <c r="W13" s="58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6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5">
        <v>13</v>
      </c>
      <c r="B14" s="50" t="str">
        <f>CONCATENATE('pavouk 4-hra'!D50,"  ",'pavouk 4-hra'!D51)</f>
        <v>------  ------</v>
      </c>
      <c r="C14" s="51" t="s">
        <v>7</v>
      </c>
      <c r="D14" s="50" t="str">
        <f>CONCATENATE('pavouk 4-hra'!D52,"  ",'pavouk 4-hra'!D53)</f>
        <v>------  ------</v>
      </c>
      <c r="E14" s="44"/>
      <c r="F14" s="41"/>
      <c r="G14" s="41"/>
      <c r="H14" s="41"/>
      <c r="I14" s="60"/>
      <c r="J14" s="58">
        <f t="shared" si="0"/>
        <v>0</v>
      </c>
      <c r="K14" s="26" t="s">
        <v>6</v>
      </c>
      <c r="L14" s="27">
        <f t="shared" si="1"/>
        <v>0</v>
      </c>
      <c r="N14" s="56">
        <v>4</v>
      </c>
      <c r="O14" s="61" t="str">
        <f>'pavouk 4-hra'!F53</f>
        <v xml:space="preserve"> </v>
      </c>
      <c r="P14" s="62" t="s">
        <v>7</v>
      </c>
      <c r="Q14" s="70" t="str">
        <f>'pavouk 4-hra'!F61</f>
        <v xml:space="preserve"> </v>
      </c>
      <c r="R14" s="143"/>
      <c r="S14" s="46"/>
      <c r="T14" s="46"/>
      <c r="U14" s="46"/>
      <c r="V14" s="63"/>
      <c r="W14" s="64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6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5">
        <v>14</v>
      </c>
      <c r="B15" s="50" t="str">
        <f>CONCATENATE('pavouk 4-hra'!D54,"  ",'pavouk 4-hra'!D55)</f>
        <v>------  ------</v>
      </c>
      <c r="C15" s="51" t="s">
        <v>7</v>
      </c>
      <c r="D15" s="50" t="str">
        <f>CONCATENATE('pavouk 4-hra'!D56,"  ",'pavouk 4-hra'!D57)</f>
        <v>------  ------</v>
      </c>
      <c r="E15" s="44"/>
      <c r="F15" s="41"/>
      <c r="G15" s="41"/>
      <c r="H15" s="41"/>
      <c r="I15" s="60"/>
      <c r="J15" s="58">
        <f t="shared" si="0"/>
        <v>0</v>
      </c>
      <c r="K15" s="26" t="s">
        <v>6</v>
      </c>
      <c r="L15" s="27">
        <f t="shared" si="1"/>
        <v>0</v>
      </c>
      <c r="N15" s="251" t="s">
        <v>11</v>
      </c>
      <c r="O15" s="251"/>
      <c r="P15" s="251"/>
      <c r="Q15" s="251"/>
      <c r="R15" s="250"/>
      <c r="S15" s="250"/>
      <c r="T15" s="250"/>
      <c r="U15" s="250"/>
      <c r="V15" s="250"/>
      <c r="W15" s="250"/>
      <c r="X15" s="250"/>
      <c r="Y15" s="250"/>
    </row>
    <row r="16" spans="1:25" x14ac:dyDescent="0.2">
      <c r="A16" s="55">
        <v>15</v>
      </c>
      <c r="B16" s="50" t="str">
        <f>CONCATENATE('pavouk 4-hra'!D58,"  ",'pavouk 4-hra'!D59)</f>
        <v>------  ------</v>
      </c>
      <c r="C16" s="51" t="s">
        <v>7</v>
      </c>
      <c r="D16" s="50" t="str">
        <f>CONCATENATE('pavouk 4-hra'!D60,"  ",'pavouk 4-hra'!D61)</f>
        <v>------  ------</v>
      </c>
      <c r="E16" s="44"/>
      <c r="F16" s="41"/>
      <c r="G16" s="41"/>
      <c r="H16" s="41"/>
      <c r="I16" s="60"/>
      <c r="J16" s="58">
        <f t="shared" si="0"/>
        <v>0</v>
      </c>
      <c r="K16" s="26" t="s">
        <v>6</v>
      </c>
      <c r="L16" s="27">
        <f t="shared" si="1"/>
        <v>0</v>
      </c>
      <c r="N16" s="52">
        <v>1</v>
      </c>
      <c r="O16" s="53" t="str">
        <f>'pavouk 4-hra'!G9</f>
        <v xml:space="preserve"> </v>
      </c>
      <c r="P16" s="54" t="s">
        <v>7</v>
      </c>
      <c r="Q16" s="68" t="str">
        <f>'pavouk 4-hra'!G25</f>
        <v xml:space="preserve"> </v>
      </c>
      <c r="R16" s="141"/>
      <c r="S16" s="43"/>
      <c r="T16" s="43"/>
      <c r="U16" s="43"/>
      <c r="V16" s="59"/>
      <c r="W16" s="57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6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25">
      <c r="A17" s="56">
        <v>16</v>
      </c>
      <c r="B17" s="146" t="str">
        <f>CONCATENATE('pavouk 4-hra'!D62,"  ",'pavouk 4-hra'!D63)</f>
        <v>------  ------</v>
      </c>
      <c r="C17" s="62" t="s">
        <v>7</v>
      </c>
      <c r="D17" s="146" t="str">
        <f>CONCATENATE('pavouk 4-hra'!D64,"  ",'pavouk 4-hra'!D65)</f>
        <v>------  ------</v>
      </c>
      <c r="E17" s="45"/>
      <c r="F17" s="46"/>
      <c r="G17" s="46"/>
      <c r="H17" s="46"/>
      <c r="I17" s="63"/>
      <c r="J17" s="29">
        <f t="shared" si="0"/>
        <v>0</v>
      </c>
      <c r="K17" s="29" t="s">
        <v>6</v>
      </c>
      <c r="L17" s="145">
        <f t="shared" si="1"/>
        <v>0</v>
      </c>
      <c r="N17" s="56">
        <v>2</v>
      </c>
      <c r="O17" s="61" t="str">
        <f>'pavouk 4-hra'!G41</f>
        <v xml:space="preserve"> </v>
      </c>
      <c r="P17" s="62" t="s">
        <v>7</v>
      </c>
      <c r="Q17" s="70" t="str">
        <f>'pavouk 4-hra'!G57</f>
        <v xml:space="preserve"> </v>
      </c>
      <c r="R17" s="143"/>
      <c r="S17" s="46"/>
      <c r="T17" s="46"/>
      <c r="U17" s="46"/>
      <c r="V17" s="63"/>
      <c r="W17" s="64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6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C18"/>
      <c r="N18" s="251" t="s">
        <v>12</v>
      </c>
      <c r="O18" s="251"/>
      <c r="P18" s="251"/>
      <c r="Q18" s="251"/>
      <c r="R18" s="250"/>
      <c r="S18" s="250"/>
      <c r="T18" s="250"/>
      <c r="U18" s="250"/>
      <c r="V18" s="250"/>
      <c r="W18" s="250"/>
      <c r="X18" s="250"/>
      <c r="Y18" s="250"/>
    </row>
    <row r="19" spans="1:25" ht="13.5" thickBot="1" x14ac:dyDescent="0.25">
      <c r="N19" s="102">
        <v>1</v>
      </c>
      <c r="O19" s="103" t="str">
        <f>'pavouk 4-hra'!H17</f>
        <v xml:space="preserve"> </v>
      </c>
      <c r="P19" s="104" t="s">
        <v>7</v>
      </c>
      <c r="Q19" s="105" t="str">
        <f>'pavouk 4-hra'!H49</f>
        <v xml:space="preserve"> </v>
      </c>
      <c r="R19" s="106"/>
      <c r="S19" s="107"/>
      <c r="T19" s="107"/>
      <c r="U19" s="107"/>
      <c r="V19" s="108"/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0" t="s">
        <v>6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AZ50"/>
  <sheetViews>
    <sheetView zoomScaleNormal="100" zoomScaleSheetLayoutView="100" workbookViewId="0">
      <selection activeCell="C2" sqref="C2:D3"/>
    </sheetView>
  </sheetViews>
  <sheetFormatPr defaultRowHeight="12.75" x14ac:dyDescent="0.2"/>
  <cols>
    <col min="1" max="1" width="3.42578125" style="2" customWidth="1"/>
    <col min="2" max="3" width="2" style="2" customWidth="1"/>
    <col min="4" max="4" width="21.140625" style="2" customWidth="1"/>
    <col min="5" max="22" width="2" style="2" customWidth="1"/>
    <col min="23" max="23" width="2.42578125" style="2" customWidth="1"/>
    <col min="24" max="24" width="2" style="2" customWidth="1"/>
    <col min="25" max="25" width="2.5703125" style="2" customWidth="1"/>
    <col min="26" max="26" width="5.7109375" style="2" customWidth="1"/>
    <col min="27" max="27" width="5.7109375" style="20" customWidth="1"/>
    <col min="28" max="28" width="2.5703125" style="2" customWidth="1"/>
    <col min="29" max="29" width="18.7109375" style="9" customWidth="1"/>
    <col min="30" max="30" width="2.7109375" style="3" customWidth="1"/>
    <col min="31" max="31" width="18.7109375" style="9" customWidth="1"/>
    <col min="32" max="36" width="2.7109375" style="3" customWidth="1"/>
    <col min="37" max="40" width="2.7109375" style="21" customWidth="1"/>
    <col min="41" max="42" width="5.7109375" style="3" customWidth="1"/>
    <col min="43" max="43" width="5.7109375" style="9" customWidth="1"/>
    <col min="44" max="44" width="5.7109375" style="2" customWidth="1"/>
    <col min="45" max="48" width="5.7109375" customWidth="1"/>
    <col min="257" max="257" width="3.42578125" customWidth="1"/>
    <col min="258" max="259" width="2" customWidth="1"/>
    <col min="260" max="260" width="21.140625" customWidth="1"/>
    <col min="261" max="278" width="2" customWidth="1"/>
    <col min="279" max="279" width="2.42578125" customWidth="1"/>
    <col min="280" max="280" width="2" customWidth="1"/>
    <col min="281" max="281" width="2.5703125" customWidth="1"/>
    <col min="282" max="283" width="5.7109375" customWidth="1"/>
    <col min="284" max="284" width="2.5703125" customWidth="1"/>
    <col min="285" max="285" width="18.7109375" customWidth="1"/>
    <col min="286" max="286" width="2.7109375" customWidth="1"/>
    <col min="287" max="287" width="18.7109375" customWidth="1"/>
    <col min="288" max="296" width="2.7109375" customWidth="1"/>
    <col min="297" max="304" width="5.7109375" customWidth="1"/>
    <col min="513" max="513" width="3.42578125" customWidth="1"/>
    <col min="514" max="515" width="2" customWidth="1"/>
    <col min="516" max="516" width="21.140625" customWidth="1"/>
    <col min="517" max="534" width="2" customWidth="1"/>
    <col min="535" max="535" width="2.42578125" customWidth="1"/>
    <col min="536" max="536" width="2" customWidth="1"/>
    <col min="537" max="537" width="2.5703125" customWidth="1"/>
    <col min="538" max="539" width="5.7109375" customWidth="1"/>
    <col min="540" max="540" width="2.5703125" customWidth="1"/>
    <col min="541" max="541" width="18.7109375" customWidth="1"/>
    <col min="542" max="542" width="2.7109375" customWidth="1"/>
    <col min="543" max="543" width="18.7109375" customWidth="1"/>
    <col min="544" max="552" width="2.7109375" customWidth="1"/>
    <col min="553" max="560" width="5.7109375" customWidth="1"/>
    <col min="769" max="769" width="3.42578125" customWidth="1"/>
    <col min="770" max="771" width="2" customWidth="1"/>
    <col min="772" max="772" width="21.140625" customWidth="1"/>
    <col min="773" max="790" width="2" customWidth="1"/>
    <col min="791" max="791" width="2.42578125" customWidth="1"/>
    <col min="792" max="792" width="2" customWidth="1"/>
    <col min="793" max="793" width="2.5703125" customWidth="1"/>
    <col min="794" max="795" width="5.7109375" customWidth="1"/>
    <col min="796" max="796" width="2.5703125" customWidth="1"/>
    <col min="797" max="797" width="18.7109375" customWidth="1"/>
    <col min="798" max="798" width="2.7109375" customWidth="1"/>
    <col min="799" max="799" width="18.7109375" customWidth="1"/>
    <col min="800" max="808" width="2.7109375" customWidth="1"/>
    <col min="809" max="816" width="5.7109375" customWidth="1"/>
    <col min="1025" max="1025" width="3.42578125" customWidth="1"/>
    <col min="1026" max="1027" width="2" customWidth="1"/>
    <col min="1028" max="1028" width="21.140625" customWidth="1"/>
    <col min="1029" max="1046" width="2" customWidth="1"/>
    <col min="1047" max="1047" width="2.42578125" customWidth="1"/>
    <col min="1048" max="1048" width="2" customWidth="1"/>
    <col min="1049" max="1049" width="2.5703125" customWidth="1"/>
    <col min="1050" max="1051" width="5.7109375" customWidth="1"/>
    <col min="1052" max="1052" width="2.5703125" customWidth="1"/>
    <col min="1053" max="1053" width="18.7109375" customWidth="1"/>
    <col min="1054" max="1054" width="2.7109375" customWidth="1"/>
    <col min="1055" max="1055" width="18.7109375" customWidth="1"/>
    <col min="1056" max="1064" width="2.7109375" customWidth="1"/>
    <col min="1065" max="1072" width="5.7109375" customWidth="1"/>
    <col min="1281" max="1281" width="3.42578125" customWidth="1"/>
    <col min="1282" max="1283" width="2" customWidth="1"/>
    <col min="1284" max="1284" width="21.140625" customWidth="1"/>
    <col min="1285" max="1302" width="2" customWidth="1"/>
    <col min="1303" max="1303" width="2.42578125" customWidth="1"/>
    <col min="1304" max="1304" width="2" customWidth="1"/>
    <col min="1305" max="1305" width="2.5703125" customWidth="1"/>
    <col min="1306" max="1307" width="5.7109375" customWidth="1"/>
    <col min="1308" max="1308" width="2.5703125" customWidth="1"/>
    <col min="1309" max="1309" width="18.7109375" customWidth="1"/>
    <col min="1310" max="1310" width="2.7109375" customWidth="1"/>
    <col min="1311" max="1311" width="18.7109375" customWidth="1"/>
    <col min="1312" max="1320" width="2.7109375" customWidth="1"/>
    <col min="1321" max="1328" width="5.7109375" customWidth="1"/>
    <col min="1537" max="1537" width="3.42578125" customWidth="1"/>
    <col min="1538" max="1539" width="2" customWidth="1"/>
    <col min="1540" max="1540" width="21.140625" customWidth="1"/>
    <col min="1541" max="1558" width="2" customWidth="1"/>
    <col min="1559" max="1559" width="2.42578125" customWidth="1"/>
    <col min="1560" max="1560" width="2" customWidth="1"/>
    <col min="1561" max="1561" width="2.5703125" customWidth="1"/>
    <col min="1562" max="1563" width="5.7109375" customWidth="1"/>
    <col min="1564" max="1564" width="2.5703125" customWidth="1"/>
    <col min="1565" max="1565" width="18.7109375" customWidth="1"/>
    <col min="1566" max="1566" width="2.7109375" customWidth="1"/>
    <col min="1567" max="1567" width="18.7109375" customWidth="1"/>
    <col min="1568" max="1576" width="2.7109375" customWidth="1"/>
    <col min="1577" max="1584" width="5.7109375" customWidth="1"/>
    <col min="1793" max="1793" width="3.42578125" customWidth="1"/>
    <col min="1794" max="1795" width="2" customWidth="1"/>
    <col min="1796" max="1796" width="21.140625" customWidth="1"/>
    <col min="1797" max="1814" width="2" customWidth="1"/>
    <col min="1815" max="1815" width="2.42578125" customWidth="1"/>
    <col min="1816" max="1816" width="2" customWidth="1"/>
    <col min="1817" max="1817" width="2.5703125" customWidth="1"/>
    <col min="1818" max="1819" width="5.7109375" customWidth="1"/>
    <col min="1820" max="1820" width="2.5703125" customWidth="1"/>
    <col min="1821" max="1821" width="18.7109375" customWidth="1"/>
    <col min="1822" max="1822" width="2.7109375" customWidth="1"/>
    <col min="1823" max="1823" width="18.7109375" customWidth="1"/>
    <col min="1824" max="1832" width="2.7109375" customWidth="1"/>
    <col min="1833" max="1840" width="5.7109375" customWidth="1"/>
    <col min="2049" max="2049" width="3.42578125" customWidth="1"/>
    <col min="2050" max="2051" width="2" customWidth="1"/>
    <col min="2052" max="2052" width="21.140625" customWidth="1"/>
    <col min="2053" max="2070" width="2" customWidth="1"/>
    <col min="2071" max="2071" width="2.42578125" customWidth="1"/>
    <col min="2072" max="2072" width="2" customWidth="1"/>
    <col min="2073" max="2073" width="2.5703125" customWidth="1"/>
    <col min="2074" max="2075" width="5.7109375" customWidth="1"/>
    <col min="2076" max="2076" width="2.5703125" customWidth="1"/>
    <col min="2077" max="2077" width="18.7109375" customWidth="1"/>
    <col min="2078" max="2078" width="2.7109375" customWidth="1"/>
    <col min="2079" max="2079" width="18.7109375" customWidth="1"/>
    <col min="2080" max="2088" width="2.7109375" customWidth="1"/>
    <col min="2089" max="2096" width="5.7109375" customWidth="1"/>
    <col min="2305" max="2305" width="3.42578125" customWidth="1"/>
    <col min="2306" max="2307" width="2" customWidth="1"/>
    <col min="2308" max="2308" width="21.140625" customWidth="1"/>
    <col min="2309" max="2326" width="2" customWidth="1"/>
    <col min="2327" max="2327" width="2.42578125" customWidth="1"/>
    <col min="2328" max="2328" width="2" customWidth="1"/>
    <col min="2329" max="2329" width="2.5703125" customWidth="1"/>
    <col min="2330" max="2331" width="5.7109375" customWidth="1"/>
    <col min="2332" max="2332" width="2.5703125" customWidth="1"/>
    <col min="2333" max="2333" width="18.7109375" customWidth="1"/>
    <col min="2334" max="2334" width="2.7109375" customWidth="1"/>
    <col min="2335" max="2335" width="18.7109375" customWidth="1"/>
    <col min="2336" max="2344" width="2.7109375" customWidth="1"/>
    <col min="2345" max="2352" width="5.7109375" customWidth="1"/>
    <col min="2561" max="2561" width="3.42578125" customWidth="1"/>
    <col min="2562" max="2563" width="2" customWidth="1"/>
    <col min="2564" max="2564" width="21.140625" customWidth="1"/>
    <col min="2565" max="2582" width="2" customWidth="1"/>
    <col min="2583" max="2583" width="2.42578125" customWidth="1"/>
    <col min="2584" max="2584" width="2" customWidth="1"/>
    <col min="2585" max="2585" width="2.5703125" customWidth="1"/>
    <col min="2586" max="2587" width="5.7109375" customWidth="1"/>
    <col min="2588" max="2588" width="2.5703125" customWidth="1"/>
    <col min="2589" max="2589" width="18.7109375" customWidth="1"/>
    <col min="2590" max="2590" width="2.7109375" customWidth="1"/>
    <col min="2591" max="2591" width="18.7109375" customWidth="1"/>
    <col min="2592" max="2600" width="2.7109375" customWidth="1"/>
    <col min="2601" max="2608" width="5.7109375" customWidth="1"/>
    <col min="2817" max="2817" width="3.42578125" customWidth="1"/>
    <col min="2818" max="2819" width="2" customWidth="1"/>
    <col min="2820" max="2820" width="21.140625" customWidth="1"/>
    <col min="2821" max="2838" width="2" customWidth="1"/>
    <col min="2839" max="2839" width="2.42578125" customWidth="1"/>
    <col min="2840" max="2840" width="2" customWidth="1"/>
    <col min="2841" max="2841" width="2.5703125" customWidth="1"/>
    <col min="2842" max="2843" width="5.7109375" customWidth="1"/>
    <col min="2844" max="2844" width="2.5703125" customWidth="1"/>
    <col min="2845" max="2845" width="18.7109375" customWidth="1"/>
    <col min="2846" max="2846" width="2.7109375" customWidth="1"/>
    <col min="2847" max="2847" width="18.7109375" customWidth="1"/>
    <col min="2848" max="2856" width="2.7109375" customWidth="1"/>
    <col min="2857" max="2864" width="5.7109375" customWidth="1"/>
    <col min="3073" max="3073" width="3.42578125" customWidth="1"/>
    <col min="3074" max="3075" width="2" customWidth="1"/>
    <col min="3076" max="3076" width="21.140625" customWidth="1"/>
    <col min="3077" max="3094" width="2" customWidth="1"/>
    <col min="3095" max="3095" width="2.42578125" customWidth="1"/>
    <col min="3096" max="3096" width="2" customWidth="1"/>
    <col min="3097" max="3097" width="2.5703125" customWidth="1"/>
    <col min="3098" max="3099" width="5.7109375" customWidth="1"/>
    <col min="3100" max="3100" width="2.5703125" customWidth="1"/>
    <col min="3101" max="3101" width="18.7109375" customWidth="1"/>
    <col min="3102" max="3102" width="2.7109375" customWidth="1"/>
    <col min="3103" max="3103" width="18.7109375" customWidth="1"/>
    <col min="3104" max="3112" width="2.7109375" customWidth="1"/>
    <col min="3113" max="3120" width="5.7109375" customWidth="1"/>
    <col min="3329" max="3329" width="3.42578125" customWidth="1"/>
    <col min="3330" max="3331" width="2" customWidth="1"/>
    <col min="3332" max="3332" width="21.140625" customWidth="1"/>
    <col min="3333" max="3350" width="2" customWidth="1"/>
    <col min="3351" max="3351" width="2.42578125" customWidth="1"/>
    <col min="3352" max="3352" width="2" customWidth="1"/>
    <col min="3353" max="3353" width="2.5703125" customWidth="1"/>
    <col min="3354" max="3355" width="5.7109375" customWidth="1"/>
    <col min="3356" max="3356" width="2.5703125" customWidth="1"/>
    <col min="3357" max="3357" width="18.7109375" customWidth="1"/>
    <col min="3358" max="3358" width="2.7109375" customWidth="1"/>
    <col min="3359" max="3359" width="18.7109375" customWidth="1"/>
    <col min="3360" max="3368" width="2.7109375" customWidth="1"/>
    <col min="3369" max="3376" width="5.7109375" customWidth="1"/>
    <col min="3585" max="3585" width="3.42578125" customWidth="1"/>
    <col min="3586" max="3587" width="2" customWidth="1"/>
    <col min="3588" max="3588" width="21.140625" customWidth="1"/>
    <col min="3589" max="3606" width="2" customWidth="1"/>
    <col min="3607" max="3607" width="2.42578125" customWidth="1"/>
    <col min="3608" max="3608" width="2" customWidth="1"/>
    <col min="3609" max="3609" width="2.5703125" customWidth="1"/>
    <col min="3610" max="3611" width="5.7109375" customWidth="1"/>
    <col min="3612" max="3612" width="2.5703125" customWidth="1"/>
    <col min="3613" max="3613" width="18.7109375" customWidth="1"/>
    <col min="3614" max="3614" width="2.7109375" customWidth="1"/>
    <col min="3615" max="3615" width="18.7109375" customWidth="1"/>
    <col min="3616" max="3624" width="2.7109375" customWidth="1"/>
    <col min="3625" max="3632" width="5.7109375" customWidth="1"/>
    <col min="3841" max="3841" width="3.42578125" customWidth="1"/>
    <col min="3842" max="3843" width="2" customWidth="1"/>
    <col min="3844" max="3844" width="21.140625" customWidth="1"/>
    <col min="3845" max="3862" width="2" customWidth="1"/>
    <col min="3863" max="3863" width="2.42578125" customWidth="1"/>
    <col min="3864" max="3864" width="2" customWidth="1"/>
    <col min="3865" max="3865" width="2.5703125" customWidth="1"/>
    <col min="3866" max="3867" width="5.7109375" customWidth="1"/>
    <col min="3868" max="3868" width="2.5703125" customWidth="1"/>
    <col min="3869" max="3869" width="18.7109375" customWidth="1"/>
    <col min="3870" max="3870" width="2.7109375" customWidth="1"/>
    <col min="3871" max="3871" width="18.7109375" customWidth="1"/>
    <col min="3872" max="3880" width="2.7109375" customWidth="1"/>
    <col min="3881" max="3888" width="5.7109375" customWidth="1"/>
    <col min="4097" max="4097" width="3.42578125" customWidth="1"/>
    <col min="4098" max="4099" width="2" customWidth="1"/>
    <col min="4100" max="4100" width="21.140625" customWidth="1"/>
    <col min="4101" max="4118" width="2" customWidth="1"/>
    <col min="4119" max="4119" width="2.42578125" customWidth="1"/>
    <col min="4120" max="4120" width="2" customWidth="1"/>
    <col min="4121" max="4121" width="2.5703125" customWidth="1"/>
    <col min="4122" max="4123" width="5.7109375" customWidth="1"/>
    <col min="4124" max="4124" width="2.5703125" customWidth="1"/>
    <col min="4125" max="4125" width="18.7109375" customWidth="1"/>
    <col min="4126" max="4126" width="2.7109375" customWidth="1"/>
    <col min="4127" max="4127" width="18.7109375" customWidth="1"/>
    <col min="4128" max="4136" width="2.7109375" customWidth="1"/>
    <col min="4137" max="4144" width="5.7109375" customWidth="1"/>
    <col min="4353" max="4353" width="3.42578125" customWidth="1"/>
    <col min="4354" max="4355" width="2" customWidth="1"/>
    <col min="4356" max="4356" width="21.140625" customWidth="1"/>
    <col min="4357" max="4374" width="2" customWidth="1"/>
    <col min="4375" max="4375" width="2.42578125" customWidth="1"/>
    <col min="4376" max="4376" width="2" customWidth="1"/>
    <col min="4377" max="4377" width="2.5703125" customWidth="1"/>
    <col min="4378" max="4379" width="5.7109375" customWidth="1"/>
    <col min="4380" max="4380" width="2.5703125" customWidth="1"/>
    <col min="4381" max="4381" width="18.7109375" customWidth="1"/>
    <col min="4382" max="4382" width="2.7109375" customWidth="1"/>
    <col min="4383" max="4383" width="18.7109375" customWidth="1"/>
    <col min="4384" max="4392" width="2.7109375" customWidth="1"/>
    <col min="4393" max="4400" width="5.7109375" customWidth="1"/>
    <col min="4609" max="4609" width="3.42578125" customWidth="1"/>
    <col min="4610" max="4611" width="2" customWidth="1"/>
    <col min="4612" max="4612" width="21.140625" customWidth="1"/>
    <col min="4613" max="4630" width="2" customWidth="1"/>
    <col min="4631" max="4631" width="2.42578125" customWidth="1"/>
    <col min="4632" max="4632" width="2" customWidth="1"/>
    <col min="4633" max="4633" width="2.5703125" customWidth="1"/>
    <col min="4634" max="4635" width="5.7109375" customWidth="1"/>
    <col min="4636" max="4636" width="2.5703125" customWidth="1"/>
    <col min="4637" max="4637" width="18.7109375" customWidth="1"/>
    <col min="4638" max="4638" width="2.7109375" customWidth="1"/>
    <col min="4639" max="4639" width="18.7109375" customWidth="1"/>
    <col min="4640" max="4648" width="2.7109375" customWidth="1"/>
    <col min="4649" max="4656" width="5.7109375" customWidth="1"/>
    <col min="4865" max="4865" width="3.42578125" customWidth="1"/>
    <col min="4866" max="4867" width="2" customWidth="1"/>
    <col min="4868" max="4868" width="21.140625" customWidth="1"/>
    <col min="4869" max="4886" width="2" customWidth="1"/>
    <col min="4887" max="4887" width="2.42578125" customWidth="1"/>
    <col min="4888" max="4888" width="2" customWidth="1"/>
    <col min="4889" max="4889" width="2.5703125" customWidth="1"/>
    <col min="4890" max="4891" width="5.7109375" customWidth="1"/>
    <col min="4892" max="4892" width="2.5703125" customWidth="1"/>
    <col min="4893" max="4893" width="18.7109375" customWidth="1"/>
    <col min="4894" max="4894" width="2.7109375" customWidth="1"/>
    <col min="4895" max="4895" width="18.7109375" customWidth="1"/>
    <col min="4896" max="4904" width="2.7109375" customWidth="1"/>
    <col min="4905" max="4912" width="5.7109375" customWidth="1"/>
    <col min="5121" max="5121" width="3.42578125" customWidth="1"/>
    <col min="5122" max="5123" width="2" customWidth="1"/>
    <col min="5124" max="5124" width="21.140625" customWidth="1"/>
    <col min="5125" max="5142" width="2" customWidth="1"/>
    <col min="5143" max="5143" width="2.42578125" customWidth="1"/>
    <col min="5144" max="5144" width="2" customWidth="1"/>
    <col min="5145" max="5145" width="2.5703125" customWidth="1"/>
    <col min="5146" max="5147" width="5.7109375" customWidth="1"/>
    <col min="5148" max="5148" width="2.5703125" customWidth="1"/>
    <col min="5149" max="5149" width="18.7109375" customWidth="1"/>
    <col min="5150" max="5150" width="2.7109375" customWidth="1"/>
    <col min="5151" max="5151" width="18.7109375" customWidth="1"/>
    <col min="5152" max="5160" width="2.7109375" customWidth="1"/>
    <col min="5161" max="5168" width="5.7109375" customWidth="1"/>
    <col min="5377" max="5377" width="3.42578125" customWidth="1"/>
    <col min="5378" max="5379" width="2" customWidth="1"/>
    <col min="5380" max="5380" width="21.140625" customWidth="1"/>
    <col min="5381" max="5398" width="2" customWidth="1"/>
    <col min="5399" max="5399" width="2.42578125" customWidth="1"/>
    <col min="5400" max="5400" width="2" customWidth="1"/>
    <col min="5401" max="5401" width="2.5703125" customWidth="1"/>
    <col min="5402" max="5403" width="5.7109375" customWidth="1"/>
    <col min="5404" max="5404" width="2.5703125" customWidth="1"/>
    <col min="5405" max="5405" width="18.7109375" customWidth="1"/>
    <col min="5406" max="5406" width="2.7109375" customWidth="1"/>
    <col min="5407" max="5407" width="18.7109375" customWidth="1"/>
    <col min="5408" max="5416" width="2.7109375" customWidth="1"/>
    <col min="5417" max="5424" width="5.7109375" customWidth="1"/>
    <col min="5633" max="5633" width="3.42578125" customWidth="1"/>
    <col min="5634" max="5635" width="2" customWidth="1"/>
    <col min="5636" max="5636" width="21.140625" customWidth="1"/>
    <col min="5637" max="5654" width="2" customWidth="1"/>
    <col min="5655" max="5655" width="2.42578125" customWidth="1"/>
    <col min="5656" max="5656" width="2" customWidth="1"/>
    <col min="5657" max="5657" width="2.5703125" customWidth="1"/>
    <col min="5658" max="5659" width="5.7109375" customWidth="1"/>
    <col min="5660" max="5660" width="2.5703125" customWidth="1"/>
    <col min="5661" max="5661" width="18.7109375" customWidth="1"/>
    <col min="5662" max="5662" width="2.7109375" customWidth="1"/>
    <col min="5663" max="5663" width="18.7109375" customWidth="1"/>
    <col min="5664" max="5672" width="2.7109375" customWidth="1"/>
    <col min="5673" max="5680" width="5.7109375" customWidth="1"/>
    <col min="5889" max="5889" width="3.42578125" customWidth="1"/>
    <col min="5890" max="5891" width="2" customWidth="1"/>
    <col min="5892" max="5892" width="21.140625" customWidth="1"/>
    <col min="5893" max="5910" width="2" customWidth="1"/>
    <col min="5911" max="5911" width="2.42578125" customWidth="1"/>
    <col min="5912" max="5912" width="2" customWidth="1"/>
    <col min="5913" max="5913" width="2.5703125" customWidth="1"/>
    <col min="5914" max="5915" width="5.7109375" customWidth="1"/>
    <col min="5916" max="5916" width="2.5703125" customWidth="1"/>
    <col min="5917" max="5917" width="18.7109375" customWidth="1"/>
    <col min="5918" max="5918" width="2.7109375" customWidth="1"/>
    <col min="5919" max="5919" width="18.7109375" customWidth="1"/>
    <col min="5920" max="5928" width="2.7109375" customWidth="1"/>
    <col min="5929" max="5936" width="5.7109375" customWidth="1"/>
    <col min="6145" max="6145" width="3.42578125" customWidth="1"/>
    <col min="6146" max="6147" width="2" customWidth="1"/>
    <col min="6148" max="6148" width="21.140625" customWidth="1"/>
    <col min="6149" max="6166" width="2" customWidth="1"/>
    <col min="6167" max="6167" width="2.42578125" customWidth="1"/>
    <col min="6168" max="6168" width="2" customWidth="1"/>
    <col min="6169" max="6169" width="2.5703125" customWidth="1"/>
    <col min="6170" max="6171" width="5.7109375" customWidth="1"/>
    <col min="6172" max="6172" width="2.5703125" customWidth="1"/>
    <col min="6173" max="6173" width="18.7109375" customWidth="1"/>
    <col min="6174" max="6174" width="2.7109375" customWidth="1"/>
    <col min="6175" max="6175" width="18.7109375" customWidth="1"/>
    <col min="6176" max="6184" width="2.7109375" customWidth="1"/>
    <col min="6185" max="6192" width="5.7109375" customWidth="1"/>
    <col min="6401" max="6401" width="3.42578125" customWidth="1"/>
    <col min="6402" max="6403" width="2" customWidth="1"/>
    <col min="6404" max="6404" width="21.140625" customWidth="1"/>
    <col min="6405" max="6422" width="2" customWidth="1"/>
    <col min="6423" max="6423" width="2.42578125" customWidth="1"/>
    <col min="6424" max="6424" width="2" customWidth="1"/>
    <col min="6425" max="6425" width="2.5703125" customWidth="1"/>
    <col min="6426" max="6427" width="5.7109375" customWidth="1"/>
    <col min="6428" max="6428" width="2.5703125" customWidth="1"/>
    <col min="6429" max="6429" width="18.7109375" customWidth="1"/>
    <col min="6430" max="6430" width="2.7109375" customWidth="1"/>
    <col min="6431" max="6431" width="18.7109375" customWidth="1"/>
    <col min="6432" max="6440" width="2.7109375" customWidth="1"/>
    <col min="6441" max="6448" width="5.7109375" customWidth="1"/>
    <col min="6657" max="6657" width="3.42578125" customWidth="1"/>
    <col min="6658" max="6659" width="2" customWidth="1"/>
    <col min="6660" max="6660" width="21.140625" customWidth="1"/>
    <col min="6661" max="6678" width="2" customWidth="1"/>
    <col min="6679" max="6679" width="2.42578125" customWidth="1"/>
    <col min="6680" max="6680" width="2" customWidth="1"/>
    <col min="6681" max="6681" width="2.5703125" customWidth="1"/>
    <col min="6682" max="6683" width="5.7109375" customWidth="1"/>
    <col min="6684" max="6684" width="2.5703125" customWidth="1"/>
    <col min="6685" max="6685" width="18.7109375" customWidth="1"/>
    <col min="6686" max="6686" width="2.7109375" customWidth="1"/>
    <col min="6687" max="6687" width="18.7109375" customWidth="1"/>
    <col min="6688" max="6696" width="2.7109375" customWidth="1"/>
    <col min="6697" max="6704" width="5.7109375" customWidth="1"/>
    <col min="6913" max="6913" width="3.42578125" customWidth="1"/>
    <col min="6914" max="6915" width="2" customWidth="1"/>
    <col min="6916" max="6916" width="21.140625" customWidth="1"/>
    <col min="6917" max="6934" width="2" customWidth="1"/>
    <col min="6935" max="6935" width="2.42578125" customWidth="1"/>
    <col min="6936" max="6936" width="2" customWidth="1"/>
    <col min="6937" max="6937" width="2.5703125" customWidth="1"/>
    <col min="6938" max="6939" width="5.7109375" customWidth="1"/>
    <col min="6940" max="6940" width="2.5703125" customWidth="1"/>
    <col min="6941" max="6941" width="18.7109375" customWidth="1"/>
    <col min="6942" max="6942" width="2.7109375" customWidth="1"/>
    <col min="6943" max="6943" width="18.7109375" customWidth="1"/>
    <col min="6944" max="6952" width="2.7109375" customWidth="1"/>
    <col min="6953" max="6960" width="5.7109375" customWidth="1"/>
    <col min="7169" max="7169" width="3.42578125" customWidth="1"/>
    <col min="7170" max="7171" width="2" customWidth="1"/>
    <col min="7172" max="7172" width="21.140625" customWidth="1"/>
    <col min="7173" max="7190" width="2" customWidth="1"/>
    <col min="7191" max="7191" width="2.42578125" customWidth="1"/>
    <col min="7192" max="7192" width="2" customWidth="1"/>
    <col min="7193" max="7193" width="2.5703125" customWidth="1"/>
    <col min="7194" max="7195" width="5.7109375" customWidth="1"/>
    <col min="7196" max="7196" width="2.5703125" customWidth="1"/>
    <col min="7197" max="7197" width="18.7109375" customWidth="1"/>
    <col min="7198" max="7198" width="2.7109375" customWidth="1"/>
    <col min="7199" max="7199" width="18.7109375" customWidth="1"/>
    <col min="7200" max="7208" width="2.7109375" customWidth="1"/>
    <col min="7209" max="7216" width="5.7109375" customWidth="1"/>
    <col min="7425" max="7425" width="3.42578125" customWidth="1"/>
    <col min="7426" max="7427" width="2" customWidth="1"/>
    <col min="7428" max="7428" width="21.140625" customWidth="1"/>
    <col min="7429" max="7446" width="2" customWidth="1"/>
    <col min="7447" max="7447" width="2.42578125" customWidth="1"/>
    <col min="7448" max="7448" width="2" customWidth="1"/>
    <col min="7449" max="7449" width="2.5703125" customWidth="1"/>
    <col min="7450" max="7451" width="5.7109375" customWidth="1"/>
    <col min="7452" max="7452" width="2.5703125" customWidth="1"/>
    <col min="7453" max="7453" width="18.7109375" customWidth="1"/>
    <col min="7454" max="7454" width="2.7109375" customWidth="1"/>
    <col min="7455" max="7455" width="18.7109375" customWidth="1"/>
    <col min="7456" max="7464" width="2.7109375" customWidth="1"/>
    <col min="7465" max="7472" width="5.7109375" customWidth="1"/>
    <col min="7681" max="7681" width="3.42578125" customWidth="1"/>
    <col min="7682" max="7683" width="2" customWidth="1"/>
    <col min="7684" max="7684" width="21.140625" customWidth="1"/>
    <col min="7685" max="7702" width="2" customWidth="1"/>
    <col min="7703" max="7703" width="2.42578125" customWidth="1"/>
    <col min="7704" max="7704" width="2" customWidth="1"/>
    <col min="7705" max="7705" width="2.5703125" customWidth="1"/>
    <col min="7706" max="7707" width="5.7109375" customWidth="1"/>
    <col min="7708" max="7708" width="2.5703125" customWidth="1"/>
    <col min="7709" max="7709" width="18.7109375" customWidth="1"/>
    <col min="7710" max="7710" width="2.7109375" customWidth="1"/>
    <col min="7711" max="7711" width="18.7109375" customWidth="1"/>
    <col min="7712" max="7720" width="2.7109375" customWidth="1"/>
    <col min="7721" max="7728" width="5.7109375" customWidth="1"/>
    <col min="7937" max="7937" width="3.42578125" customWidth="1"/>
    <col min="7938" max="7939" width="2" customWidth="1"/>
    <col min="7940" max="7940" width="21.140625" customWidth="1"/>
    <col min="7941" max="7958" width="2" customWidth="1"/>
    <col min="7959" max="7959" width="2.42578125" customWidth="1"/>
    <col min="7960" max="7960" width="2" customWidth="1"/>
    <col min="7961" max="7961" width="2.5703125" customWidth="1"/>
    <col min="7962" max="7963" width="5.7109375" customWidth="1"/>
    <col min="7964" max="7964" width="2.5703125" customWidth="1"/>
    <col min="7965" max="7965" width="18.7109375" customWidth="1"/>
    <col min="7966" max="7966" width="2.7109375" customWidth="1"/>
    <col min="7967" max="7967" width="18.7109375" customWidth="1"/>
    <col min="7968" max="7976" width="2.7109375" customWidth="1"/>
    <col min="7977" max="7984" width="5.7109375" customWidth="1"/>
    <col min="8193" max="8193" width="3.42578125" customWidth="1"/>
    <col min="8194" max="8195" width="2" customWidth="1"/>
    <col min="8196" max="8196" width="21.140625" customWidth="1"/>
    <col min="8197" max="8214" width="2" customWidth="1"/>
    <col min="8215" max="8215" width="2.42578125" customWidth="1"/>
    <col min="8216" max="8216" width="2" customWidth="1"/>
    <col min="8217" max="8217" width="2.5703125" customWidth="1"/>
    <col min="8218" max="8219" width="5.7109375" customWidth="1"/>
    <col min="8220" max="8220" width="2.5703125" customWidth="1"/>
    <col min="8221" max="8221" width="18.7109375" customWidth="1"/>
    <col min="8222" max="8222" width="2.7109375" customWidth="1"/>
    <col min="8223" max="8223" width="18.7109375" customWidth="1"/>
    <col min="8224" max="8232" width="2.7109375" customWidth="1"/>
    <col min="8233" max="8240" width="5.7109375" customWidth="1"/>
    <col min="8449" max="8449" width="3.42578125" customWidth="1"/>
    <col min="8450" max="8451" width="2" customWidth="1"/>
    <col min="8452" max="8452" width="21.140625" customWidth="1"/>
    <col min="8453" max="8470" width="2" customWidth="1"/>
    <col min="8471" max="8471" width="2.42578125" customWidth="1"/>
    <col min="8472" max="8472" width="2" customWidth="1"/>
    <col min="8473" max="8473" width="2.5703125" customWidth="1"/>
    <col min="8474" max="8475" width="5.7109375" customWidth="1"/>
    <col min="8476" max="8476" width="2.5703125" customWidth="1"/>
    <col min="8477" max="8477" width="18.7109375" customWidth="1"/>
    <col min="8478" max="8478" width="2.7109375" customWidth="1"/>
    <col min="8479" max="8479" width="18.7109375" customWidth="1"/>
    <col min="8480" max="8488" width="2.7109375" customWidth="1"/>
    <col min="8489" max="8496" width="5.7109375" customWidth="1"/>
    <col min="8705" max="8705" width="3.42578125" customWidth="1"/>
    <col min="8706" max="8707" width="2" customWidth="1"/>
    <col min="8708" max="8708" width="21.140625" customWidth="1"/>
    <col min="8709" max="8726" width="2" customWidth="1"/>
    <col min="8727" max="8727" width="2.42578125" customWidth="1"/>
    <col min="8728" max="8728" width="2" customWidth="1"/>
    <col min="8729" max="8729" width="2.5703125" customWidth="1"/>
    <col min="8730" max="8731" width="5.7109375" customWidth="1"/>
    <col min="8732" max="8732" width="2.5703125" customWidth="1"/>
    <col min="8733" max="8733" width="18.7109375" customWidth="1"/>
    <col min="8734" max="8734" width="2.7109375" customWidth="1"/>
    <col min="8735" max="8735" width="18.7109375" customWidth="1"/>
    <col min="8736" max="8744" width="2.7109375" customWidth="1"/>
    <col min="8745" max="8752" width="5.7109375" customWidth="1"/>
    <col min="8961" max="8961" width="3.42578125" customWidth="1"/>
    <col min="8962" max="8963" width="2" customWidth="1"/>
    <col min="8964" max="8964" width="21.140625" customWidth="1"/>
    <col min="8965" max="8982" width="2" customWidth="1"/>
    <col min="8983" max="8983" width="2.42578125" customWidth="1"/>
    <col min="8984" max="8984" width="2" customWidth="1"/>
    <col min="8985" max="8985" width="2.5703125" customWidth="1"/>
    <col min="8986" max="8987" width="5.7109375" customWidth="1"/>
    <col min="8988" max="8988" width="2.5703125" customWidth="1"/>
    <col min="8989" max="8989" width="18.7109375" customWidth="1"/>
    <col min="8990" max="8990" width="2.7109375" customWidth="1"/>
    <col min="8991" max="8991" width="18.7109375" customWidth="1"/>
    <col min="8992" max="9000" width="2.7109375" customWidth="1"/>
    <col min="9001" max="9008" width="5.7109375" customWidth="1"/>
    <col min="9217" max="9217" width="3.42578125" customWidth="1"/>
    <col min="9218" max="9219" width="2" customWidth="1"/>
    <col min="9220" max="9220" width="21.140625" customWidth="1"/>
    <col min="9221" max="9238" width="2" customWidth="1"/>
    <col min="9239" max="9239" width="2.42578125" customWidth="1"/>
    <col min="9240" max="9240" width="2" customWidth="1"/>
    <col min="9241" max="9241" width="2.5703125" customWidth="1"/>
    <col min="9242" max="9243" width="5.7109375" customWidth="1"/>
    <col min="9244" max="9244" width="2.5703125" customWidth="1"/>
    <col min="9245" max="9245" width="18.7109375" customWidth="1"/>
    <col min="9246" max="9246" width="2.7109375" customWidth="1"/>
    <col min="9247" max="9247" width="18.7109375" customWidth="1"/>
    <col min="9248" max="9256" width="2.7109375" customWidth="1"/>
    <col min="9257" max="9264" width="5.7109375" customWidth="1"/>
    <col min="9473" max="9473" width="3.42578125" customWidth="1"/>
    <col min="9474" max="9475" width="2" customWidth="1"/>
    <col min="9476" max="9476" width="21.140625" customWidth="1"/>
    <col min="9477" max="9494" width="2" customWidth="1"/>
    <col min="9495" max="9495" width="2.42578125" customWidth="1"/>
    <col min="9496" max="9496" width="2" customWidth="1"/>
    <col min="9497" max="9497" width="2.5703125" customWidth="1"/>
    <col min="9498" max="9499" width="5.7109375" customWidth="1"/>
    <col min="9500" max="9500" width="2.5703125" customWidth="1"/>
    <col min="9501" max="9501" width="18.7109375" customWidth="1"/>
    <col min="9502" max="9502" width="2.7109375" customWidth="1"/>
    <col min="9503" max="9503" width="18.7109375" customWidth="1"/>
    <col min="9504" max="9512" width="2.7109375" customWidth="1"/>
    <col min="9513" max="9520" width="5.7109375" customWidth="1"/>
    <col min="9729" max="9729" width="3.42578125" customWidth="1"/>
    <col min="9730" max="9731" width="2" customWidth="1"/>
    <col min="9732" max="9732" width="21.140625" customWidth="1"/>
    <col min="9733" max="9750" width="2" customWidth="1"/>
    <col min="9751" max="9751" width="2.42578125" customWidth="1"/>
    <col min="9752" max="9752" width="2" customWidth="1"/>
    <col min="9753" max="9753" width="2.5703125" customWidth="1"/>
    <col min="9754" max="9755" width="5.7109375" customWidth="1"/>
    <col min="9756" max="9756" width="2.5703125" customWidth="1"/>
    <col min="9757" max="9757" width="18.7109375" customWidth="1"/>
    <col min="9758" max="9758" width="2.7109375" customWidth="1"/>
    <col min="9759" max="9759" width="18.7109375" customWidth="1"/>
    <col min="9760" max="9768" width="2.7109375" customWidth="1"/>
    <col min="9769" max="9776" width="5.7109375" customWidth="1"/>
    <col min="9985" max="9985" width="3.42578125" customWidth="1"/>
    <col min="9986" max="9987" width="2" customWidth="1"/>
    <col min="9988" max="9988" width="21.140625" customWidth="1"/>
    <col min="9989" max="10006" width="2" customWidth="1"/>
    <col min="10007" max="10007" width="2.42578125" customWidth="1"/>
    <col min="10008" max="10008" width="2" customWidth="1"/>
    <col min="10009" max="10009" width="2.5703125" customWidth="1"/>
    <col min="10010" max="10011" width="5.7109375" customWidth="1"/>
    <col min="10012" max="10012" width="2.5703125" customWidth="1"/>
    <col min="10013" max="10013" width="18.7109375" customWidth="1"/>
    <col min="10014" max="10014" width="2.7109375" customWidth="1"/>
    <col min="10015" max="10015" width="18.7109375" customWidth="1"/>
    <col min="10016" max="10024" width="2.7109375" customWidth="1"/>
    <col min="10025" max="10032" width="5.7109375" customWidth="1"/>
    <col min="10241" max="10241" width="3.42578125" customWidth="1"/>
    <col min="10242" max="10243" width="2" customWidth="1"/>
    <col min="10244" max="10244" width="21.140625" customWidth="1"/>
    <col min="10245" max="10262" width="2" customWidth="1"/>
    <col min="10263" max="10263" width="2.42578125" customWidth="1"/>
    <col min="10264" max="10264" width="2" customWidth="1"/>
    <col min="10265" max="10265" width="2.5703125" customWidth="1"/>
    <col min="10266" max="10267" width="5.7109375" customWidth="1"/>
    <col min="10268" max="10268" width="2.5703125" customWidth="1"/>
    <col min="10269" max="10269" width="18.7109375" customWidth="1"/>
    <col min="10270" max="10270" width="2.7109375" customWidth="1"/>
    <col min="10271" max="10271" width="18.7109375" customWidth="1"/>
    <col min="10272" max="10280" width="2.7109375" customWidth="1"/>
    <col min="10281" max="10288" width="5.7109375" customWidth="1"/>
    <col min="10497" max="10497" width="3.42578125" customWidth="1"/>
    <col min="10498" max="10499" width="2" customWidth="1"/>
    <col min="10500" max="10500" width="21.140625" customWidth="1"/>
    <col min="10501" max="10518" width="2" customWidth="1"/>
    <col min="10519" max="10519" width="2.42578125" customWidth="1"/>
    <col min="10520" max="10520" width="2" customWidth="1"/>
    <col min="10521" max="10521" width="2.5703125" customWidth="1"/>
    <col min="10522" max="10523" width="5.7109375" customWidth="1"/>
    <col min="10524" max="10524" width="2.5703125" customWidth="1"/>
    <col min="10525" max="10525" width="18.7109375" customWidth="1"/>
    <col min="10526" max="10526" width="2.7109375" customWidth="1"/>
    <col min="10527" max="10527" width="18.7109375" customWidth="1"/>
    <col min="10528" max="10536" width="2.7109375" customWidth="1"/>
    <col min="10537" max="10544" width="5.7109375" customWidth="1"/>
    <col min="10753" max="10753" width="3.42578125" customWidth="1"/>
    <col min="10754" max="10755" width="2" customWidth="1"/>
    <col min="10756" max="10756" width="21.140625" customWidth="1"/>
    <col min="10757" max="10774" width="2" customWidth="1"/>
    <col min="10775" max="10775" width="2.42578125" customWidth="1"/>
    <col min="10776" max="10776" width="2" customWidth="1"/>
    <col min="10777" max="10777" width="2.5703125" customWidth="1"/>
    <col min="10778" max="10779" width="5.7109375" customWidth="1"/>
    <col min="10780" max="10780" width="2.5703125" customWidth="1"/>
    <col min="10781" max="10781" width="18.7109375" customWidth="1"/>
    <col min="10782" max="10782" width="2.7109375" customWidth="1"/>
    <col min="10783" max="10783" width="18.7109375" customWidth="1"/>
    <col min="10784" max="10792" width="2.7109375" customWidth="1"/>
    <col min="10793" max="10800" width="5.7109375" customWidth="1"/>
    <col min="11009" max="11009" width="3.42578125" customWidth="1"/>
    <col min="11010" max="11011" width="2" customWidth="1"/>
    <col min="11012" max="11012" width="21.140625" customWidth="1"/>
    <col min="11013" max="11030" width="2" customWidth="1"/>
    <col min="11031" max="11031" width="2.42578125" customWidth="1"/>
    <col min="11032" max="11032" width="2" customWidth="1"/>
    <col min="11033" max="11033" width="2.5703125" customWidth="1"/>
    <col min="11034" max="11035" width="5.7109375" customWidth="1"/>
    <col min="11036" max="11036" width="2.5703125" customWidth="1"/>
    <col min="11037" max="11037" width="18.7109375" customWidth="1"/>
    <col min="11038" max="11038" width="2.7109375" customWidth="1"/>
    <col min="11039" max="11039" width="18.7109375" customWidth="1"/>
    <col min="11040" max="11048" width="2.7109375" customWidth="1"/>
    <col min="11049" max="11056" width="5.7109375" customWidth="1"/>
    <col min="11265" max="11265" width="3.42578125" customWidth="1"/>
    <col min="11266" max="11267" width="2" customWidth="1"/>
    <col min="11268" max="11268" width="21.140625" customWidth="1"/>
    <col min="11269" max="11286" width="2" customWidth="1"/>
    <col min="11287" max="11287" width="2.42578125" customWidth="1"/>
    <col min="11288" max="11288" width="2" customWidth="1"/>
    <col min="11289" max="11289" width="2.5703125" customWidth="1"/>
    <col min="11290" max="11291" width="5.7109375" customWidth="1"/>
    <col min="11292" max="11292" width="2.5703125" customWidth="1"/>
    <col min="11293" max="11293" width="18.7109375" customWidth="1"/>
    <col min="11294" max="11294" width="2.7109375" customWidth="1"/>
    <col min="11295" max="11295" width="18.7109375" customWidth="1"/>
    <col min="11296" max="11304" width="2.7109375" customWidth="1"/>
    <col min="11305" max="11312" width="5.7109375" customWidth="1"/>
    <col min="11521" max="11521" width="3.42578125" customWidth="1"/>
    <col min="11522" max="11523" width="2" customWidth="1"/>
    <col min="11524" max="11524" width="21.140625" customWidth="1"/>
    <col min="11525" max="11542" width="2" customWidth="1"/>
    <col min="11543" max="11543" width="2.42578125" customWidth="1"/>
    <col min="11544" max="11544" width="2" customWidth="1"/>
    <col min="11545" max="11545" width="2.5703125" customWidth="1"/>
    <col min="11546" max="11547" width="5.7109375" customWidth="1"/>
    <col min="11548" max="11548" width="2.5703125" customWidth="1"/>
    <col min="11549" max="11549" width="18.7109375" customWidth="1"/>
    <col min="11550" max="11550" width="2.7109375" customWidth="1"/>
    <col min="11551" max="11551" width="18.7109375" customWidth="1"/>
    <col min="11552" max="11560" width="2.7109375" customWidth="1"/>
    <col min="11561" max="11568" width="5.7109375" customWidth="1"/>
    <col min="11777" max="11777" width="3.42578125" customWidth="1"/>
    <col min="11778" max="11779" width="2" customWidth="1"/>
    <col min="11780" max="11780" width="21.140625" customWidth="1"/>
    <col min="11781" max="11798" width="2" customWidth="1"/>
    <col min="11799" max="11799" width="2.42578125" customWidth="1"/>
    <col min="11800" max="11800" width="2" customWidth="1"/>
    <col min="11801" max="11801" width="2.5703125" customWidth="1"/>
    <col min="11802" max="11803" width="5.7109375" customWidth="1"/>
    <col min="11804" max="11804" width="2.5703125" customWidth="1"/>
    <col min="11805" max="11805" width="18.7109375" customWidth="1"/>
    <col min="11806" max="11806" width="2.7109375" customWidth="1"/>
    <col min="11807" max="11807" width="18.7109375" customWidth="1"/>
    <col min="11808" max="11816" width="2.7109375" customWidth="1"/>
    <col min="11817" max="11824" width="5.7109375" customWidth="1"/>
    <col min="12033" max="12033" width="3.42578125" customWidth="1"/>
    <col min="12034" max="12035" width="2" customWidth="1"/>
    <col min="12036" max="12036" width="21.140625" customWidth="1"/>
    <col min="12037" max="12054" width="2" customWidth="1"/>
    <col min="12055" max="12055" width="2.42578125" customWidth="1"/>
    <col min="12056" max="12056" width="2" customWidth="1"/>
    <col min="12057" max="12057" width="2.5703125" customWidth="1"/>
    <col min="12058" max="12059" width="5.7109375" customWidth="1"/>
    <col min="12060" max="12060" width="2.5703125" customWidth="1"/>
    <col min="12061" max="12061" width="18.7109375" customWidth="1"/>
    <col min="12062" max="12062" width="2.7109375" customWidth="1"/>
    <col min="12063" max="12063" width="18.7109375" customWidth="1"/>
    <col min="12064" max="12072" width="2.7109375" customWidth="1"/>
    <col min="12073" max="12080" width="5.7109375" customWidth="1"/>
    <col min="12289" max="12289" width="3.42578125" customWidth="1"/>
    <col min="12290" max="12291" width="2" customWidth="1"/>
    <col min="12292" max="12292" width="21.140625" customWidth="1"/>
    <col min="12293" max="12310" width="2" customWidth="1"/>
    <col min="12311" max="12311" width="2.42578125" customWidth="1"/>
    <col min="12312" max="12312" width="2" customWidth="1"/>
    <col min="12313" max="12313" width="2.5703125" customWidth="1"/>
    <col min="12314" max="12315" width="5.7109375" customWidth="1"/>
    <col min="12316" max="12316" width="2.5703125" customWidth="1"/>
    <col min="12317" max="12317" width="18.7109375" customWidth="1"/>
    <col min="12318" max="12318" width="2.7109375" customWidth="1"/>
    <col min="12319" max="12319" width="18.7109375" customWidth="1"/>
    <col min="12320" max="12328" width="2.7109375" customWidth="1"/>
    <col min="12329" max="12336" width="5.7109375" customWidth="1"/>
    <col min="12545" max="12545" width="3.42578125" customWidth="1"/>
    <col min="12546" max="12547" width="2" customWidth="1"/>
    <col min="12548" max="12548" width="21.140625" customWidth="1"/>
    <col min="12549" max="12566" width="2" customWidth="1"/>
    <col min="12567" max="12567" width="2.42578125" customWidth="1"/>
    <col min="12568" max="12568" width="2" customWidth="1"/>
    <col min="12569" max="12569" width="2.5703125" customWidth="1"/>
    <col min="12570" max="12571" width="5.7109375" customWidth="1"/>
    <col min="12572" max="12572" width="2.5703125" customWidth="1"/>
    <col min="12573" max="12573" width="18.7109375" customWidth="1"/>
    <col min="12574" max="12574" width="2.7109375" customWidth="1"/>
    <col min="12575" max="12575" width="18.7109375" customWidth="1"/>
    <col min="12576" max="12584" width="2.7109375" customWidth="1"/>
    <col min="12585" max="12592" width="5.7109375" customWidth="1"/>
    <col min="12801" max="12801" width="3.42578125" customWidth="1"/>
    <col min="12802" max="12803" width="2" customWidth="1"/>
    <col min="12804" max="12804" width="21.140625" customWidth="1"/>
    <col min="12805" max="12822" width="2" customWidth="1"/>
    <col min="12823" max="12823" width="2.42578125" customWidth="1"/>
    <col min="12824" max="12824" width="2" customWidth="1"/>
    <col min="12825" max="12825" width="2.5703125" customWidth="1"/>
    <col min="12826" max="12827" width="5.7109375" customWidth="1"/>
    <col min="12828" max="12828" width="2.5703125" customWidth="1"/>
    <col min="12829" max="12829" width="18.7109375" customWidth="1"/>
    <col min="12830" max="12830" width="2.7109375" customWidth="1"/>
    <col min="12831" max="12831" width="18.7109375" customWidth="1"/>
    <col min="12832" max="12840" width="2.7109375" customWidth="1"/>
    <col min="12841" max="12848" width="5.7109375" customWidth="1"/>
    <col min="13057" max="13057" width="3.42578125" customWidth="1"/>
    <col min="13058" max="13059" width="2" customWidth="1"/>
    <col min="13060" max="13060" width="21.140625" customWidth="1"/>
    <col min="13061" max="13078" width="2" customWidth="1"/>
    <col min="13079" max="13079" width="2.42578125" customWidth="1"/>
    <col min="13080" max="13080" width="2" customWidth="1"/>
    <col min="13081" max="13081" width="2.5703125" customWidth="1"/>
    <col min="13082" max="13083" width="5.7109375" customWidth="1"/>
    <col min="13084" max="13084" width="2.5703125" customWidth="1"/>
    <col min="13085" max="13085" width="18.7109375" customWidth="1"/>
    <col min="13086" max="13086" width="2.7109375" customWidth="1"/>
    <col min="13087" max="13087" width="18.7109375" customWidth="1"/>
    <col min="13088" max="13096" width="2.7109375" customWidth="1"/>
    <col min="13097" max="13104" width="5.7109375" customWidth="1"/>
    <col min="13313" max="13313" width="3.42578125" customWidth="1"/>
    <col min="13314" max="13315" width="2" customWidth="1"/>
    <col min="13316" max="13316" width="21.140625" customWidth="1"/>
    <col min="13317" max="13334" width="2" customWidth="1"/>
    <col min="13335" max="13335" width="2.42578125" customWidth="1"/>
    <col min="13336" max="13336" width="2" customWidth="1"/>
    <col min="13337" max="13337" width="2.5703125" customWidth="1"/>
    <col min="13338" max="13339" width="5.7109375" customWidth="1"/>
    <col min="13340" max="13340" width="2.5703125" customWidth="1"/>
    <col min="13341" max="13341" width="18.7109375" customWidth="1"/>
    <col min="13342" max="13342" width="2.7109375" customWidth="1"/>
    <col min="13343" max="13343" width="18.7109375" customWidth="1"/>
    <col min="13344" max="13352" width="2.7109375" customWidth="1"/>
    <col min="13353" max="13360" width="5.7109375" customWidth="1"/>
    <col min="13569" max="13569" width="3.42578125" customWidth="1"/>
    <col min="13570" max="13571" width="2" customWidth="1"/>
    <col min="13572" max="13572" width="21.140625" customWidth="1"/>
    <col min="13573" max="13590" width="2" customWidth="1"/>
    <col min="13591" max="13591" width="2.42578125" customWidth="1"/>
    <col min="13592" max="13592" width="2" customWidth="1"/>
    <col min="13593" max="13593" width="2.5703125" customWidth="1"/>
    <col min="13594" max="13595" width="5.7109375" customWidth="1"/>
    <col min="13596" max="13596" width="2.5703125" customWidth="1"/>
    <col min="13597" max="13597" width="18.7109375" customWidth="1"/>
    <col min="13598" max="13598" width="2.7109375" customWidth="1"/>
    <col min="13599" max="13599" width="18.7109375" customWidth="1"/>
    <col min="13600" max="13608" width="2.7109375" customWidth="1"/>
    <col min="13609" max="13616" width="5.7109375" customWidth="1"/>
    <col min="13825" max="13825" width="3.42578125" customWidth="1"/>
    <col min="13826" max="13827" width="2" customWidth="1"/>
    <col min="13828" max="13828" width="21.140625" customWidth="1"/>
    <col min="13829" max="13846" width="2" customWidth="1"/>
    <col min="13847" max="13847" width="2.42578125" customWidth="1"/>
    <col min="13848" max="13848" width="2" customWidth="1"/>
    <col min="13849" max="13849" width="2.5703125" customWidth="1"/>
    <col min="13850" max="13851" width="5.7109375" customWidth="1"/>
    <col min="13852" max="13852" width="2.5703125" customWidth="1"/>
    <col min="13853" max="13853" width="18.7109375" customWidth="1"/>
    <col min="13854" max="13854" width="2.7109375" customWidth="1"/>
    <col min="13855" max="13855" width="18.7109375" customWidth="1"/>
    <col min="13856" max="13864" width="2.7109375" customWidth="1"/>
    <col min="13865" max="13872" width="5.7109375" customWidth="1"/>
    <col min="14081" max="14081" width="3.42578125" customWidth="1"/>
    <col min="14082" max="14083" width="2" customWidth="1"/>
    <col min="14084" max="14084" width="21.140625" customWidth="1"/>
    <col min="14085" max="14102" width="2" customWidth="1"/>
    <col min="14103" max="14103" width="2.42578125" customWidth="1"/>
    <col min="14104" max="14104" width="2" customWidth="1"/>
    <col min="14105" max="14105" width="2.5703125" customWidth="1"/>
    <col min="14106" max="14107" width="5.7109375" customWidth="1"/>
    <col min="14108" max="14108" width="2.5703125" customWidth="1"/>
    <col min="14109" max="14109" width="18.7109375" customWidth="1"/>
    <col min="14110" max="14110" width="2.7109375" customWidth="1"/>
    <col min="14111" max="14111" width="18.7109375" customWidth="1"/>
    <col min="14112" max="14120" width="2.7109375" customWidth="1"/>
    <col min="14121" max="14128" width="5.7109375" customWidth="1"/>
    <col min="14337" max="14337" width="3.42578125" customWidth="1"/>
    <col min="14338" max="14339" width="2" customWidth="1"/>
    <col min="14340" max="14340" width="21.140625" customWidth="1"/>
    <col min="14341" max="14358" width="2" customWidth="1"/>
    <col min="14359" max="14359" width="2.42578125" customWidth="1"/>
    <col min="14360" max="14360" width="2" customWidth="1"/>
    <col min="14361" max="14361" width="2.5703125" customWidth="1"/>
    <col min="14362" max="14363" width="5.7109375" customWidth="1"/>
    <col min="14364" max="14364" width="2.5703125" customWidth="1"/>
    <col min="14365" max="14365" width="18.7109375" customWidth="1"/>
    <col min="14366" max="14366" width="2.7109375" customWidth="1"/>
    <col min="14367" max="14367" width="18.7109375" customWidth="1"/>
    <col min="14368" max="14376" width="2.7109375" customWidth="1"/>
    <col min="14377" max="14384" width="5.7109375" customWidth="1"/>
    <col min="14593" max="14593" width="3.42578125" customWidth="1"/>
    <col min="14594" max="14595" width="2" customWidth="1"/>
    <col min="14596" max="14596" width="21.140625" customWidth="1"/>
    <col min="14597" max="14614" width="2" customWidth="1"/>
    <col min="14615" max="14615" width="2.42578125" customWidth="1"/>
    <col min="14616" max="14616" width="2" customWidth="1"/>
    <col min="14617" max="14617" width="2.5703125" customWidth="1"/>
    <col min="14618" max="14619" width="5.7109375" customWidth="1"/>
    <col min="14620" max="14620" width="2.5703125" customWidth="1"/>
    <col min="14621" max="14621" width="18.7109375" customWidth="1"/>
    <col min="14622" max="14622" width="2.7109375" customWidth="1"/>
    <col min="14623" max="14623" width="18.7109375" customWidth="1"/>
    <col min="14624" max="14632" width="2.7109375" customWidth="1"/>
    <col min="14633" max="14640" width="5.7109375" customWidth="1"/>
    <col min="14849" max="14849" width="3.42578125" customWidth="1"/>
    <col min="14850" max="14851" width="2" customWidth="1"/>
    <col min="14852" max="14852" width="21.140625" customWidth="1"/>
    <col min="14853" max="14870" width="2" customWidth="1"/>
    <col min="14871" max="14871" width="2.42578125" customWidth="1"/>
    <col min="14872" max="14872" width="2" customWidth="1"/>
    <col min="14873" max="14873" width="2.5703125" customWidth="1"/>
    <col min="14874" max="14875" width="5.7109375" customWidth="1"/>
    <col min="14876" max="14876" width="2.5703125" customWidth="1"/>
    <col min="14877" max="14877" width="18.7109375" customWidth="1"/>
    <col min="14878" max="14878" width="2.7109375" customWidth="1"/>
    <col min="14879" max="14879" width="18.7109375" customWidth="1"/>
    <col min="14880" max="14888" width="2.7109375" customWidth="1"/>
    <col min="14889" max="14896" width="5.7109375" customWidth="1"/>
    <col min="15105" max="15105" width="3.42578125" customWidth="1"/>
    <col min="15106" max="15107" width="2" customWidth="1"/>
    <col min="15108" max="15108" width="21.140625" customWidth="1"/>
    <col min="15109" max="15126" width="2" customWidth="1"/>
    <col min="15127" max="15127" width="2.42578125" customWidth="1"/>
    <col min="15128" max="15128" width="2" customWidth="1"/>
    <col min="15129" max="15129" width="2.5703125" customWidth="1"/>
    <col min="15130" max="15131" width="5.7109375" customWidth="1"/>
    <col min="15132" max="15132" width="2.5703125" customWidth="1"/>
    <col min="15133" max="15133" width="18.7109375" customWidth="1"/>
    <col min="15134" max="15134" width="2.7109375" customWidth="1"/>
    <col min="15135" max="15135" width="18.7109375" customWidth="1"/>
    <col min="15136" max="15144" width="2.7109375" customWidth="1"/>
    <col min="15145" max="15152" width="5.7109375" customWidth="1"/>
    <col min="15361" max="15361" width="3.42578125" customWidth="1"/>
    <col min="15362" max="15363" width="2" customWidth="1"/>
    <col min="15364" max="15364" width="21.140625" customWidth="1"/>
    <col min="15365" max="15382" width="2" customWidth="1"/>
    <col min="15383" max="15383" width="2.42578125" customWidth="1"/>
    <col min="15384" max="15384" width="2" customWidth="1"/>
    <col min="15385" max="15385" width="2.5703125" customWidth="1"/>
    <col min="15386" max="15387" width="5.7109375" customWidth="1"/>
    <col min="15388" max="15388" width="2.5703125" customWidth="1"/>
    <col min="15389" max="15389" width="18.7109375" customWidth="1"/>
    <col min="15390" max="15390" width="2.7109375" customWidth="1"/>
    <col min="15391" max="15391" width="18.7109375" customWidth="1"/>
    <col min="15392" max="15400" width="2.7109375" customWidth="1"/>
    <col min="15401" max="15408" width="5.7109375" customWidth="1"/>
    <col min="15617" max="15617" width="3.42578125" customWidth="1"/>
    <col min="15618" max="15619" width="2" customWidth="1"/>
    <col min="15620" max="15620" width="21.140625" customWidth="1"/>
    <col min="15621" max="15638" width="2" customWidth="1"/>
    <col min="15639" max="15639" width="2.42578125" customWidth="1"/>
    <col min="15640" max="15640" width="2" customWidth="1"/>
    <col min="15641" max="15641" width="2.5703125" customWidth="1"/>
    <col min="15642" max="15643" width="5.7109375" customWidth="1"/>
    <col min="15644" max="15644" width="2.5703125" customWidth="1"/>
    <col min="15645" max="15645" width="18.7109375" customWidth="1"/>
    <col min="15646" max="15646" width="2.7109375" customWidth="1"/>
    <col min="15647" max="15647" width="18.7109375" customWidth="1"/>
    <col min="15648" max="15656" width="2.7109375" customWidth="1"/>
    <col min="15657" max="15664" width="5.7109375" customWidth="1"/>
    <col min="15873" max="15873" width="3.42578125" customWidth="1"/>
    <col min="15874" max="15875" width="2" customWidth="1"/>
    <col min="15876" max="15876" width="21.140625" customWidth="1"/>
    <col min="15877" max="15894" width="2" customWidth="1"/>
    <col min="15895" max="15895" width="2.42578125" customWidth="1"/>
    <col min="15896" max="15896" width="2" customWidth="1"/>
    <col min="15897" max="15897" width="2.5703125" customWidth="1"/>
    <col min="15898" max="15899" width="5.7109375" customWidth="1"/>
    <col min="15900" max="15900" width="2.5703125" customWidth="1"/>
    <col min="15901" max="15901" width="18.7109375" customWidth="1"/>
    <col min="15902" max="15902" width="2.7109375" customWidth="1"/>
    <col min="15903" max="15903" width="18.7109375" customWidth="1"/>
    <col min="15904" max="15912" width="2.7109375" customWidth="1"/>
    <col min="15913" max="15920" width="5.7109375" customWidth="1"/>
    <col min="16129" max="16129" width="3.42578125" customWidth="1"/>
    <col min="16130" max="16131" width="2" customWidth="1"/>
    <col min="16132" max="16132" width="21.140625" customWidth="1"/>
    <col min="16133" max="16150" width="2" customWidth="1"/>
    <col min="16151" max="16151" width="2.42578125" customWidth="1"/>
    <col min="16152" max="16152" width="2" customWidth="1"/>
    <col min="16153" max="16153" width="2.5703125" customWidth="1"/>
    <col min="16154" max="16155" width="5.7109375" customWidth="1"/>
    <col min="16156" max="16156" width="2.5703125" customWidth="1"/>
    <col min="16157" max="16157" width="18.7109375" customWidth="1"/>
    <col min="16158" max="16158" width="2.7109375" customWidth="1"/>
    <col min="16159" max="16159" width="18.7109375" customWidth="1"/>
    <col min="16160" max="16168" width="2.7109375" customWidth="1"/>
    <col min="16169" max="16176" width="5.7109375" customWidth="1"/>
  </cols>
  <sheetData>
    <row r="1" spans="1:52" s="32" customFormat="1" ht="39.950000000000003" customHeight="1" thickBot="1" x14ac:dyDescent="0.45">
      <c r="C1" s="284" t="str">
        <f>seznam!B1</f>
        <v>BTM U11 Lednice 13.4.2024</v>
      </c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117"/>
      <c r="AC1" s="286"/>
      <c r="AD1" s="286"/>
      <c r="AE1" s="286"/>
      <c r="AF1" s="286"/>
      <c r="AG1" s="286"/>
      <c r="AH1" s="286"/>
      <c r="AI1" s="286"/>
      <c r="AJ1" s="286"/>
      <c r="AK1" s="286"/>
      <c r="AL1" s="286"/>
      <c r="AM1" s="286"/>
      <c r="AN1" s="117"/>
      <c r="AO1" s="118"/>
      <c r="AP1" s="118"/>
      <c r="AQ1" s="119"/>
      <c r="AR1" s="31"/>
    </row>
    <row r="2" spans="1:52" ht="13.5" thickBot="1" x14ac:dyDescent="0.25">
      <c r="C2" s="287" t="s">
        <v>87</v>
      </c>
      <c r="D2" s="288"/>
      <c r="E2" s="291">
        <v>1</v>
      </c>
      <c r="F2" s="292"/>
      <c r="G2" s="292"/>
      <c r="H2" s="295">
        <v>2</v>
      </c>
      <c r="I2" s="292"/>
      <c r="J2" s="292"/>
      <c r="K2" s="295">
        <v>3</v>
      </c>
      <c r="L2" s="292"/>
      <c r="M2" s="292"/>
      <c r="N2" s="295">
        <v>4</v>
      </c>
      <c r="O2" s="292"/>
      <c r="P2" s="292"/>
      <c r="Q2" s="295">
        <v>5</v>
      </c>
      <c r="R2" s="292"/>
      <c r="S2" s="292"/>
      <c r="T2" s="295">
        <v>6</v>
      </c>
      <c r="U2" s="292"/>
      <c r="V2" s="296"/>
      <c r="W2" s="298" t="s">
        <v>3</v>
      </c>
      <c r="X2" s="292"/>
      <c r="Y2" s="292"/>
      <c r="Z2" s="295" t="s">
        <v>4</v>
      </c>
      <c r="AA2" s="300" t="s">
        <v>5</v>
      </c>
      <c r="AC2" s="9" t="s">
        <v>8</v>
      </c>
      <c r="AO2" s="120"/>
      <c r="AP2" s="120"/>
      <c r="AQ2" s="121"/>
      <c r="AW2" s="1" t="s">
        <v>38</v>
      </c>
      <c r="AX2" s="1" t="s">
        <v>37</v>
      </c>
      <c r="AY2" s="1"/>
      <c r="AZ2" s="1" t="s">
        <v>39</v>
      </c>
    </row>
    <row r="3" spans="1:52" ht="13.5" thickBot="1" x14ac:dyDescent="0.25">
      <c r="A3"/>
      <c r="B3"/>
      <c r="C3" s="289"/>
      <c r="D3" s="290"/>
      <c r="E3" s="293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7"/>
      <c r="W3" s="299"/>
      <c r="X3" s="294"/>
      <c r="Y3" s="294"/>
      <c r="Z3" s="294"/>
      <c r="AA3" s="297"/>
      <c r="AC3" s="122" t="str">
        <f>D5</f>
        <v>------</v>
      </c>
      <c r="AD3" s="123" t="s">
        <v>7</v>
      </c>
      <c r="AE3" s="124" t="str">
        <f>D15</f>
        <v>------</v>
      </c>
      <c r="AF3" s="42"/>
      <c r="AG3" s="43"/>
      <c r="AH3" s="43"/>
      <c r="AI3" s="43"/>
      <c r="AJ3" s="59"/>
      <c r="AK3" s="22">
        <f t="shared" ref="AK3:AK8" si="0">IF(AND(LEN(AF3)&gt;0,MID(AF3,1,1)&lt;&gt;"-"),"1","0")+IF(AND(LEN(AG3)&gt;0,MID(AG3,1,1)&lt;&gt;"-"),"1","0")+IF(AND(LEN(AH3)&gt;0,MID(AH3,1,1)&lt;&gt;"-"),"1","0")+IF(AND(LEN(AI3)&gt;0,MID(AI3,1,1)&lt;&gt;"-"),"1","0")+IF(AND(LEN(AJ3)&gt;0,MID(AJ3,1,1)&lt;&gt;"-"),"1","0")</f>
        <v>0</v>
      </c>
      <c r="AL3" s="23" t="s">
        <v>6</v>
      </c>
      <c r="AM3" s="24">
        <f t="shared" ref="AM3:AM8" si="1">IF(AND(LEN(AF3)&gt;0,MID(AF3,1,1)="-"),"1","0")+IF(AND(LEN(AG3)&gt;0,MID(AG3,1,1)="-"),"1","0")+IF(AND(LEN(AH3)&gt;0,MID(AH3,1,1)="-"),"1","0")+IF(AND(LEN(AI3)&gt;0,MID(AI3,1,1)="-"),"1","0")+IF(AND(LEN(AJ3)&gt;0,MID(AJ3,1,1)="-"),"1","0")</f>
        <v>0</v>
      </c>
      <c r="AN3" s="125"/>
      <c r="AO3" s="74"/>
      <c r="AP3" s="74">
        <f>A4</f>
        <v>0</v>
      </c>
      <c r="AQ3" s="126">
        <f>A14</f>
        <v>0</v>
      </c>
      <c r="AW3" s="1">
        <v>1</v>
      </c>
      <c r="AX3" s="1">
        <v>6</v>
      </c>
      <c r="AY3" s="1"/>
      <c r="AZ3" s="1">
        <v>3</v>
      </c>
    </row>
    <row r="4" spans="1:52" x14ac:dyDescent="0.2">
      <c r="A4" s="301"/>
      <c r="B4" s="127"/>
      <c r="C4" s="303">
        <v>1</v>
      </c>
      <c r="D4" s="128" t="str">
        <f>IF(COUNTIF(seznam!$A$4:$A$130,A4)=1,VLOOKUP(A4,seznam!$A$4:$C$130,3,FALSE),"------")</f>
        <v>------</v>
      </c>
      <c r="E4" s="304"/>
      <c r="F4" s="305"/>
      <c r="G4" s="306"/>
      <c r="H4" s="307">
        <f>AK12</f>
        <v>0</v>
      </c>
      <c r="I4" s="246" t="s">
        <v>6</v>
      </c>
      <c r="J4" s="308">
        <f>AM12</f>
        <v>0</v>
      </c>
      <c r="K4" s="307">
        <f>AM18</f>
        <v>0</v>
      </c>
      <c r="L4" s="246" t="s">
        <v>6</v>
      </c>
      <c r="M4" s="308">
        <f>AK18</f>
        <v>0</v>
      </c>
      <c r="N4" s="307">
        <f>AK25</f>
        <v>0</v>
      </c>
      <c r="O4" s="246" t="s">
        <v>6</v>
      </c>
      <c r="P4" s="246">
        <f>AM25</f>
        <v>0</v>
      </c>
      <c r="Q4" s="307">
        <f>AM33</f>
        <v>0</v>
      </c>
      <c r="R4" s="246" t="s">
        <v>6</v>
      </c>
      <c r="S4" s="308">
        <f>AK33</f>
        <v>0</v>
      </c>
      <c r="T4" s="307">
        <f>AK3</f>
        <v>0</v>
      </c>
      <c r="U4" s="246" t="s">
        <v>6</v>
      </c>
      <c r="V4" s="312">
        <f>AM3</f>
        <v>0</v>
      </c>
      <c r="W4" s="246">
        <f>H4+K4+N4+Q4+T4</f>
        <v>0</v>
      </c>
      <c r="X4" s="246" t="s">
        <v>6</v>
      </c>
      <c r="Y4" s="308">
        <f>J4+M4+P4+S4+V4</f>
        <v>0</v>
      </c>
      <c r="Z4" s="309">
        <f>IF(N4&gt;P4,2,IF(AND(N4&lt;P4,O4=":"),1,0))+IF(Q4&gt;S4,2,IF(AND(Q4&lt;S4,R4=":"),1,0))+IF(T4&gt;V4,2,IF(AND(T4&lt;V4,U4=":"),1,0))+IF(K4&gt;M4,2,IF(AND(K4&lt;M4,L4=":"),1,0))+IF(H4&gt;J4,2,IF(AND(H4&lt;J4,I4=":"),1,0))</f>
        <v>0</v>
      </c>
      <c r="AA4" s="311"/>
      <c r="AC4" s="129" t="str">
        <f>D7</f>
        <v>------</v>
      </c>
      <c r="AD4" s="17" t="s">
        <v>7</v>
      </c>
      <c r="AE4" s="130" t="str">
        <f>D13</f>
        <v>------</v>
      </c>
      <c r="AF4" s="44"/>
      <c r="AG4" s="41"/>
      <c r="AH4" s="41"/>
      <c r="AI4" s="41"/>
      <c r="AJ4" s="60"/>
      <c r="AK4" s="25">
        <f t="shared" si="0"/>
        <v>0</v>
      </c>
      <c r="AL4" s="26" t="s">
        <v>6</v>
      </c>
      <c r="AM4" s="27">
        <f t="shared" si="1"/>
        <v>0</v>
      </c>
      <c r="AN4" s="125"/>
      <c r="AO4" s="74"/>
      <c r="AP4" s="74">
        <f>A6</f>
        <v>0</v>
      </c>
      <c r="AQ4" s="126">
        <f>A12</f>
        <v>0</v>
      </c>
      <c r="AW4" s="1">
        <v>2</v>
      </c>
      <c r="AX4" s="1">
        <v>5</v>
      </c>
      <c r="AY4" s="1"/>
      <c r="AZ4" s="1">
        <v>1</v>
      </c>
    </row>
    <row r="5" spans="1:52" x14ac:dyDescent="0.2">
      <c r="A5" s="302"/>
      <c r="B5"/>
      <c r="C5" s="210"/>
      <c r="D5" s="131" t="str">
        <f>IF(COUNTIF(seznam!$A$4:$A$130,A4)=1,VLOOKUP(A4,seznam!$A$4:$C$130,2,FALSE),"------")</f>
        <v>------</v>
      </c>
      <c r="E5" s="236"/>
      <c r="F5" s="195"/>
      <c r="G5" s="196"/>
      <c r="H5" s="197"/>
      <c r="I5" s="214"/>
      <c r="J5" s="192"/>
      <c r="K5" s="197"/>
      <c r="L5" s="214"/>
      <c r="M5" s="192"/>
      <c r="N5" s="197"/>
      <c r="O5" s="214"/>
      <c r="P5" s="200"/>
      <c r="Q5" s="197"/>
      <c r="R5" s="214"/>
      <c r="S5" s="192"/>
      <c r="T5" s="197"/>
      <c r="U5" s="214"/>
      <c r="V5" s="212"/>
      <c r="W5" s="200"/>
      <c r="X5" s="200"/>
      <c r="Y5" s="192"/>
      <c r="Z5" s="310"/>
      <c r="AA5" s="234"/>
      <c r="AC5" s="129" t="str">
        <f>D9</f>
        <v>------</v>
      </c>
      <c r="AD5" s="17" t="s">
        <v>7</v>
      </c>
      <c r="AE5" s="130" t="str">
        <f>D11</f>
        <v>------</v>
      </c>
      <c r="AF5" s="44"/>
      <c r="AG5" s="41"/>
      <c r="AH5" s="41"/>
      <c r="AI5" s="41"/>
      <c r="AJ5" s="60"/>
      <c r="AK5" s="25">
        <f t="shared" si="0"/>
        <v>0</v>
      </c>
      <c r="AL5" s="26" t="s">
        <v>6</v>
      </c>
      <c r="AM5" s="27">
        <f t="shared" si="1"/>
        <v>0</v>
      </c>
      <c r="AN5" s="125"/>
      <c r="AO5" s="74"/>
      <c r="AP5" s="74">
        <f>A8</f>
        <v>0</v>
      </c>
      <c r="AQ5" s="126">
        <f>A10</f>
        <v>0</v>
      </c>
      <c r="AW5" s="1">
        <v>3</v>
      </c>
      <c r="AX5" s="1">
        <v>4</v>
      </c>
      <c r="AY5" s="1"/>
      <c r="AZ5" s="1">
        <v>5</v>
      </c>
    </row>
    <row r="6" spans="1:52" x14ac:dyDescent="0.2">
      <c r="A6" s="301"/>
      <c r="B6" s="127"/>
      <c r="C6" s="188">
        <v>2</v>
      </c>
      <c r="D6" s="128" t="str">
        <f>IF(COUNTIF(seznam!$A$4:$A$130,A6)=1,VLOOKUP(A6,seznam!$A$4:$C$130,3,FALSE),"------")</f>
        <v>------</v>
      </c>
      <c r="E6" s="186">
        <f>AM12</f>
        <v>0</v>
      </c>
      <c r="F6" s="176" t="s">
        <v>6</v>
      </c>
      <c r="G6" s="178">
        <f>AK12</f>
        <v>0</v>
      </c>
      <c r="H6" s="180"/>
      <c r="I6" s="181"/>
      <c r="J6" s="193"/>
      <c r="K6" s="190">
        <f>AK26</f>
        <v>0</v>
      </c>
      <c r="L6" s="176" t="s">
        <v>6</v>
      </c>
      <c r="M6" s="178">
        <f>AM26</f>
        <v>0</v>
      </c>
      <c r="N6" s="190">
        <f>AM32</f>
        <v>0</v>
      </c>
      <c r="O6" s="176" t="s">
        <v>6</v>
      </c>
      <c r="P6" s="176">
        <f>AK32</f>
        <v>0</v>
      </c>
      <c r="Q6" s="190">
        <f>AK4</f>
        <v>0</v>
      </c>
      <c r="R6" s="176" t="s">
        <v>6</v>
      </c>
      <c r="S6" s="178">
        <f>AM4</f>
        <v>0</v>
      </c>
      <c r="T6" s="190">
        <f>AK17</f>
        <v>0</v>
      </c>
      <c r="U6" s="176" t="s">
        <v>6</v>
      </c>
      <c r="V6" s="211">
        <f>AM17</f>
        <v>0</v>
      </c>
      <c r="W6" s="176">
        <f>E6+K6+N6+Q6+T6</f>
        <v>0</v>
      </c>
      <c r="X6" s="176" t="s">
        <v>6</v>
      </c>
      <c r="Y6" s="178">
        <f>G6+M6+P6+S6+V6</f>
        <v>0</v>
      </c>
      <c r="Z6" s="309">
        <f>IF(N6&gt;P6,2,IF(AND(N6&lt;P6,O6=":"),1,0))+IF(Q6&gt;S6,2,IF(AND(Q6&lt;S6,R6=":"),1,0))+IF(T6&gt;V6,2,IF(AND(T6&lt;V6,U6=":"),1,0))+IF(K6&gt;M6,2,IF(AND(K6&lt;M6,L6=":"),1,0))+IF(E6&gt;G6,2,IF(AND(E6&lt;G6,F6=":"),1,0))</f>
        <v>0</v>
      </c>
      <c r="AA6" s="174"/>
      <c r="AC6" s="129" t="str">
        <f>D20</f>
        <v>------</v>
      </c>
      <c r="AD6" s="17" t="s">
        <v>7</v>
      </c>
      <c r="AE6" s="130" t="str">
        <f>D30</f>
        <v>------</v>
      </c>
      <c r="AF6" s="44"/>
      <c r="AG6" s="41"/>
      <c r="AH6" s="41"/>
      <c r="AI6" s="41"/>
      <c r="AJ6" s="60"/>
      <c r="AK6" s="25">
        <f t="shared" si="0"/>
        <v>0</v>
      </c>
      <c r="AL6" s="26" t="s">
        <v>6</v>
      </c>
      <c r="AM6" s="27">
        <f t="shared" si="1"/>
        <v>0</v>
      </c>
      <c r="AN6" s="125"/>
      <c r="AO6" s="74"/>
      <c r="AP6" s="74">
        <f>A19</f>
        <v>0</v>
      </c>
      <c r="AQ6" s="126">
        <f>A29</f>
        <v>0</v>
      </c>
      <c r="AY6" s="1"/>
      <c r="AZ6" s="1"/>
    </row>
    <row r="7" spans="1:52" x14ac:dyDescent="0.2">
      <c r="A7" s="302"/>
      <c r="B7"/>
      <c r="C7" s="210"/>
      <c r="D7" s="131" t="str">
        <f>IF(COUNTIF(seznam!$A$4:$A$130,A6)=1,VLOOKUP(A6,seznam!$A$4:$C$130,2,FALSE),"------")</f>
        <v>------</v>
      </c>
      <c r="E7" s="213"/>
      <c r="F7" s="214"/>
      <c r="G7" s="192"/>
      <c r="H7" s="194"/>
      <c r="I7" s="195"/>
      <c r="J7" s="196"/>
      <c r="K7" s="197"/>
      <c r="L7" s="214"/>
      <c r="M7" s="192"/>
      <c r="N7" s="197"/>
      <c r="O7" s="214"/>
      <c r="P7" s="200"/>
      <c r="Q7" s="197"/>
      <c r="R7" s="214"/>
      <c r="S7" s="192"/>
      <c r="T7" s="197"/>
      <c r="U7" s="214"/>
      <c r="V7" s="212"/>
      <c r="W7" s="200"/>
      <c r="X7" s="214"/>
      <c r="Y7" s="192"/>
      <c r="Z7" s="310"/>
      <c r="AA7" s="234"/>
      <c r="AC7" s="129" t="str">
        <f>D22</f>
        <v>------</v>
      </c>
      <c r="AD7" s="17" t="s">
        <v>7</v>
      </c>
      <c r="AE7" s="130" t="str">
        <f>D28</f>
        <v>------</v>
      </c>
      <c r="AF7" s="44"/>
      <c r="AG7" s="41"/>
      <c r="AH7" s="41"/>
      <c r="AI7" s="41"/>
      <c r="AJ7" s="60"/>
      <c r="AK7" s="25">
        <f t="shared" si="0"/>
        <v>0</v>
      </c>
      <c r="AL7" s="26" t="s">
        <v>6</v>
      </c>
      <c r="AM7" s="27">
        <f t="shared" si="1"/>
        <v>0</v>
      </c>
      <c r="AP7" s="3">
        <f>A21</f>
        <v>0</v>
      </c>
      <c r="AQ7" s="9">
        <f>A27</f>
        <v>0</v>
      </c>
      <c r="AW7" s="1">
        <v>6</v>
      </c>
      <c r="AX7" s="1">
        <v>4</v>
      </c>
      <c r="AY7" s="1"/>
      <c r="AZ7" s="1">
        <v>2</v>
      </c>
    </row>
    <row r="8" spans="1:52" ht="13.5" thickBot="1" x14ac:dyDescent="0.25">
      <c r="A8" s="301"/>
      <c r="B8" s="127"/>
      <c r="C8" s="188">
        <v>3</v>
      </c>
      <c r="D8" s="128" t="str">
        <f>IF(COUNTIF(seznam!$A$4:$A$130,A8)=1,VLOOKUP(A8,seznam!$A$4:$C$130,3,FALSE),"------")</f>
        <v>------</v>
      </c>
      <c r="E8" s="186">
        <f>AK18</f>
        <v>0</v>
      </c>
      <c r="F8" s="176" t="s">
        <v>6</v>
      </c>
      <c r="G8" s="178">
        <f>AM18</f>
        <v>0</v>
      </c>
      <c r="H8" s="190">
        <f>AM26</f>
        <v>0</v>
      </c>
      <c r="I8" s="176" t="s">
        <v>6</v>
      </c>
      <c r="J8" s="178">
        <f>AK26</f>
        <v>0</v>
      </c>
      <c r="K8" s="180"/>
      <c r="L8" s="181"/>
      <c r="M8" s="193"/>
      <c r="N8" s="190">
        <f>AK5</f>
        <v>0</v>
      </c>
      <c r="O8" s="176" t="s">
        <v>6</v>
      </c>
      <c r="P8" s="176">
        <f>AM5</f>
        <v>0</v>
      </c>
      <c r="Q8" s="190">
        <f>AM11</f>
        <v>0</v>
      </c>
      <c r="R8" s="176" t="s">
        <v>6</v>
      </c>
      <c r="S8" s="178">
        <f>AK11</f>
        <v>0</v>
      </c>
      <c r="T8" s="190">
        <f>AK31</f>
        <v>0</v>
      </c>
      <c r="U8" s="176" t="s">
        <v>6</v>
      </c>
      <c r="V8" s="211">
        <f>AM31</f>
        <v>0</v>
      </c>
      <c r="W8" s="176">
        <f>H8+E8+N8+Q8+T8</f>
        <v>0</v>
      </c>
      <c r="X8" s="176" t="s">
        <v>6</v>
      </c>
      <c r="Y8" s="178">
        <f>J8+G8+P8+S8+V8</f>
        <v>0</v>
      </c>
      <c r="Z8" s="309">
        <f>IF(N8&gt;P8,2,IF(AND(N8&lt;P8,O8=":"),1,0))+IF(Q8&gt;S8,2,IF(AND(Q8&lt;S8,R8=":"),1,0))+IF(T8&gt;V8,2,IF(AND(T8&lt;V8,U8=":"),1,0))+IF(H8&gt;J8,2,IF(AND(H8&lt;J8,I8=":"),1,0))+IF(E8&gt;G8,2,IF(AND(E8&lt;G8,F8=":"),1,0))</f>
        <v>0</v>
      </c>
      <c r="AA8" s="174"/>
      <c r="AC8" s="132" t="str">
        <f>D24</f>
        <v>------</v>
      </c>
      <c r="AD8" s="133" t="s">
        <v>7</v>
      </c>
      <c r="AE8" s="134" t="str">
        <f>D26</f>
        <v>------</v>
      </c>
      <c r="AF8" s="45"/>
      <c r="AG8" s="46"/>
      <c r="AH8" s="46"/>
      <c r="AI8" s="46"/>
      <c r="AJ8" s="63"/>
      <c r="AK8" s="28">
        <f t="shared" si="0"/>
        <v>0</v>
      </c>
      <c r="AL8" s="29" t="s">
        <v>6</v>
      </c>
      <c r="AM8" s="30">
        <f t="shared" si="1"/>
        <v>0</v>
      </c>
      <c r="AN8" s="125"/>
      <c r="AO8" s="74"/>
      <c r="AP8" s="74">
        <f>A23</f>
        <v>0</v>
      </c>
      <c r="AQ8" s="126">
        <f>A25</f>
        <v>0</v>
      </c>
      <c r="AW8" s="1">
        <v>5</v>
      </c>
      <c r="AX8" s="1">
        <v>3</v>
      </c>
      <c r="AY8" s="1"/>
      <c r="AZ8" s="1">
        <v>6</v>
      </c>
    </row>
    <row r="9" spans="1:52" ht="13.5" thickBot="1" x14ac:dyDescent="0.25">
      <c r="A9" s="302"/>
      <c r="B9"/>
      <c r="C9" s="210"/>
      <c r="D9" s="131" t="str">
        <f>IF(COUNTIF(seznam!$A$4:$A$130,A8)=1,VLOOKUP(A8,seznam!$A$4:$C$130,2,FALSE),"------")</f>
        <v>------</v>
      </c>
      <c r="E9" s="213"/>
      <c r="F9" s="214"/>
      <c r="G9" s="192"/>
      <c r="H9" s="197"/>
      <c r="I9" s="214"/>
      <c r="J9" s="192"/>
      <c r="K9" s="194"/>
      <c r="L9" s="195"/>
      <c r="M9" s="196"/>
      <c r="N9" s="197"/>
      <c r="O9" s="214"/>
      <c r="P9" s="200"/>
      <c r="Q9" s="197"/>
      <c r="R9" s="214"/>
      <c r="S9" s="192"/>
      <c r="T9" s="197"/>
      <c r="U9" s="214"/>
      <c r="V9" s="212"/>
      <c r="W9" s="200"/>
      <c r="X9" s="200"/>
      <c r="Y9" s="192"/>
      <c r="Z9" s="310"/>
      <c r="AA9" s="234"/>
      <c r="AC9" s="9" t="s">
        <v>9</v>
      </c>
      <c r="AN9" s="125"/>
      <c r="AO9" s="74"/>
      <c r="AP9" s="74"/>
      <c r="AQ9" s="126"/>
      <c r="AW9" s="1">
        <v>1</v>
      </c>
      <c r="AX9" s="1">
        <v>2</v>
      </c>
      <c r="AZ9" s="1">
        <v>4</v>
      </c>
    </row>
    <row r="10" spans="1:52" x14ac:dyDescent="0.2">
      <c r="A10" s="301"/>
      <c r="B10" s="127"/>
      <c r="C10" s="188">
        <v>4</v>
      </c>
      <c r="D10" s="128" t="str">
        <f>IF(COUNTIF(seznam!$A$4:$A$130,A10)=1,VLOOKUP(A10,seznam!$A$4:$C$130,3,FALSE),"------")</f>
        <v>------</v>
      </c>
      <c r="E10" s="186">
        <f>AM25</f>
        <v>0</v>
      </c>
      <c r="F10" s="176" t="s">
        <v>6</v>
      </c>
      <c r="G10" s="178">
        <f>AK25</f>
        <v>0</v>
      </c>
      <c r="H10" s="190">
        <f>AK32</f>
        <v>0</v>
      </c>
      <c r="I10" s="176" t="s">
        <v>6</v>
      </c>
      <c r="J10" s="178">
        <f>AM32</f>
        <v>0</v>
      </c>
      <c r="K10" s="190">
        <f>AM5</f>
        <v>0</v>
      </c>
      <c r="L10" s="176" t="s">
        <v>6</v>
      </c>
      <c r="M10" s="178">
        <f>AK5</f>
        <v>0</v>
      </c>
      <c r="N10" s="180"/>
      <c r="O10" s="181"/>
      <c r="P10" s="181"/>
      <c r="Q10" s="190">
        <f>AK19</f>
        <v>0</v>
      </c>
      <c r="R10" s="176" t="s">
        <v>6</v>
      </c>
      <c r="S10" s="178">
        <f>AM19</f>
        <v>0</v>
      </c>
      <c r="T10" s="190">
        <f>AM10</f>
        <v>0</v>
      </c>
      <c r="U10" s="176" t="s">
        <v>6</v>
      </c>
      <c r="V10" s="211">
        <f>AK10</f>
        <v>0</v>
      </c>
      <c r="W10" s="176">
        <f>H10+K10+E10+Q10+T10</f>
        <v>0</v>
      </c>
      <c r="X10" s="176" t="s">
        <v>6</v>
      </c>
      <c r="Y10" s="178">
        <f>J10+M10+G10+S10+V10</f>
        <v>0</v>
      </c>
      <c r="Z10" s="309">
        <f>IF(H10&gt;J10,2,IF(AND(H10&lt;J10,I10=":"),1,0))+IF(Q10&gt;S10,2,IF(AND(Q10&lt;S10,R10=":"),1,0))+IF(T10&gt;V10,2,IF(AND(T10&lt;V10,U10=":"),1,0))+IF(K10&gt;M10,2,IF(AND(K10&lt;M10,L10=":"),1,0))+IF(E10&gt;G10,2,IF(AND(E10&lt;G10,F10=":"),1,0))</f>
        <v>0</v>
      </c>
      <c r="AA10" s="174"/>
      <c r="AC10" s="122" t="str">
        <f>D15</f>
        <v>------</v>
      </c>
      <c r="AD10" s="123" t="s">
        <v>7</v>
      </c>
      <c r="AE10" s="124" t="str">
        <f>D11</f>
        <v>------</v>
      </c>
      <c r="AF10" s="42"/>
      <c r="AG10" s="43"/>
      <c r="AH10" s="43"/>
      <c r="AI10" s="43"/>
      <c r="AJ10" s="59"/>
      <c r="AK10" s="22">
        <f t="shared" ref="AK10:AK15" si="2">IF(AND(LEN(AF10)&gt;0,MID(AF10,1,1)&lt;&gt;"-"),"1","0")+IF(AND(LEN(AG10)&gt;0,MID(AG10,1,1)&lt;&gt;"-"),"1","0")+IF(AND(LEN(AH10)&gt;0,MID(AH10,1,1)&lt;&gt;"-"),"1","0")+IF(AND(LEN(AI10)&gt;0,MID(AI10,1,1)&lt;&gt;"-"),"1","0")+IF(AND(LEN(AJ10)&gt;0,MID(AJ10,1,1)&lt;&gt;"-"),"1","0")</f>
        <v>0</v>
      </c>
      <c r="AL10" s="23" t="s">
        <v>6</v>
      </c>
      <c r="AM10" s="24">
        <f t="shared" ref="AM10:AM15" si="3">IF(AND(LEN(AF10)&gt;0,MID(AF10,1,1)="-"),"1","0")+IF(AND(LEN(AG10)&gt;0,MID(AG10,1,1)="-"),"1","0")+IF(AND(LEN(AH10)&gt;0,MID(AH10,1,1)="-"),"1","0")+IF(AND(LEN(AI10)&gt;0,MID(AI10,1,1)="-"),"1","0")+IF(AND(LEN(AJ10)&gt;0,MID(AJ10,1,1)="-"),"1","0")</f>
        <v>0</v>
      </c>
      <c r="AN10" s="125"/>
      <c r="AO10" s="74"/>
      <c r="AP10" s="74">
        <f>A14</f>
        <v>0</v>
      </c>
      <c r="AQ10" s="126">
        <f>A10</f>
        <v>0</v>
      </c>
    </row>
    <row r="11" spans="1:52" x14ac:dyDescent="0.2">
      <c r="A11" s="302"/>
      <c r="B11"/>
      <c r="C11" s="210"/>
      <c r="D11" s="131" t="str">
        <f>IF(COUNTIF(seznam!$A$4:$A$130,A10)=1,VLOOKUP(A10,seznam!$A$4:$C$130,2,FALSE),"------")</f>
        <v>------</v>
      </c>
      <c r="E11" s="213"/>
      <c r="F11" s="214"/>
      <c r="G11" s="192"/>
      <c r="H11" s="197"/>
      <c r="I11" s="214"/>
      <c r="J11" s="192"/>
      <c r="K11" s="197"/>
      <c r="L11" s="214"/>
      <c r="M11" s="192"/>
      <c r="N11" s="194"/>
      <c r="O11" s="195"/>
      <c r="P11" s="195"/>
      <c r="Q11" s="197"/>
      <c r="R11" s="214"/>
      <c r="S11" s="192"/>
      <c r="T11" s="197"/>
      <c r="U11" s="214"/>
      <c r="V11" s="212"/>
      <c r="W11" s="200"/>
      <c r="X11" s="200"/>
      <c r="Y11" s="192"/>
      <c r="Z11" s="310"/>
      <c r="AA11" s="234"/>
      <c r="AC11" s="129" t="str">
        <f>D13</f>
        <v>------</v>
      </c>
      <c r="AD11" s="17" t="s">
        <v>7</v>
      </c>
      <c r="AE11" s="130" t="str">
        <f>D9</f>
        <v>------</v>
      </c>
      <c r="AF11" s="44"/>
      <c r="AG11" s="41"/>
      <c r="AH11" s="41"/>
      <c r="AI11" s="41"/>
      <c r="AJ11" s="60"/>
      <c r="AK11" s="25">
        <f t="shared" si="2"/>
        <v>0</v>
      </c>
      <c r="AL11" s="26" t="s">
        <v>6</v>
      </c>
      <c r="AM11" s="27">
        <f t="shared" si="3"/>
        <v>0</v>
      </c>
      <c r="AN11" s="125"/>
      <c r="AO11" s="74"/>
      <c r="AP11" s="74">
        <f>A12</f>
        <v>0</v>
      </c>
      <c r="AQ11" s="126">
        <f>A8</f>
        <v>0</v>
      </c>
      <c r="AW11" s="1">
        <v>2</v>
      </c>
      <c r="AX11" s="1">
        <v>6</v>
      </c>
      <c r="AZ11" s="1">
        <v>5</v>
      </c>
    </row>
    <row r="12" spans="1:52" x14ac:dyDescent="0.2">
      <c r="A12" s="301"/>
      <c r="B12" s="127"/>
      <c r="C12" s="188">
        <v>5</v>
      </c>
      <c r="D12" s="128" t="str">
        <f>IF(COUNTIF(seznam!$A$4:$A$130,A12)=1,VLOOKUP(A12,seznam!$A$4:$C$130,3,FALSE),"------")</f>
        <v>------</v>
      </c>
      <c r="E12" s="186">
        <f>AK33</f>
        <v>0</v>
      </c>
      <c r="F12" s="176" t="s">
        <v>6</v>
      </c>
      <c r="G12" s="178">
        <f>AM33</f>
        <v>0</v>
      </c>
      <c r="H12" s="190">
        <f>AM4</f>
        <v>0</v>
      </c>
      <c r="I12" s="176" t="s">
        <v>6</v>
      </c>
      <c r="J12" s="178">
        <f>AK4</f>
        <v>0</v>
      </c>
      <c r="K12" s="190">
        <f>AK11</f>
        <v>0</v>
      </c>
      <c r="L12" s="176" t="s">
        <v>6</v>
      </c>
      <c r="M12" s="178">
        <f>AM11</f>
        <v>0</v>
      </c>
      <c r="N12" s="190">
        <f>AM19</f>
        <v>0</v>
      </c>
      <c r="O12" s="176" t="s">
        <v>6</v>
      </c>
      <c r="P12" s="176">
        <f>AK19</f>
        <v>0</v>
      </c>
      <c r="Q12" s="180"/>
      <c r="R12" s="181"/>
      <c r="S12" s="193"/>
      <c r="T12" s="190">
        <f>AM24</f>
        <v>0</v>
      </c>
      <c r="U12" s="176" t="s">
        <v>6</v>
      </c>
      <c r="V12" s="211">
        <f>AK24</f>
        <v>0</v>
      </c>
      <c r="W12" s="176">
        <f>H12+K12+N12+E12+T12</f>
        <v>0</v>
      </c>
      <c r="X12" s="176" t="s">
        <v>6</v>
      </c>
      <c r="Y12" s="178">
        <f>J12+M12+P12+G12+V12</f>
        <v>0</v>
      </c>
      <c r="Z12" s="309">
        <f>IF(N12&gt;P12,2,IF(AND(N12&lt;P12,O12=":"),1,0))+IF(H12&gt;J12,2,IF(AND(H12&lt;J12,I12=":"),1,0))+IF(T12&gt;V12,2,IF(AND(T12&lt;V12,U12=":"),1,0))+IF(K12&gt;M12,2,IF(AND(K12&lt;M12,L12=":"),1,0))+IF(E12&gt;G12,2,IF(AND(E12&lt;G12,F12=":"),1,0))</f>
        <v>0</v>
      </c>
      <c r="AA12" s="174"/>
      <c r="AC12" s="129" t="str">
        <f>D5</f>
        <v>------</v>
      </c>
      <c r="AD12" s="17" t="s">
        <v>7</v>
      </c>
      <c r="AE12" s="130" t="str">
        <f>D7</f>
        <v>------</v>
      </c>
      <c r="AF12" s="44"/>
      <c r="AG12" s="41"/>
      <c r="AH12" s="41"/>
      <c r="AI12" s="41"/>
      <c r="AJ12" s="60"/>
      <c r="AK12" s="25">
        <f t="shared" si="2"/>
        <v>0</v>
      </c>
      <c r="AL12" s="26" t="s">
        <v>6</v>
      </c>
      <c r="AM12" s="27">
        <f t="shared" si="3"/>
        <v>0</v>
      </c>
      <c r="AP12" s="3">
        <f>A4</f>
        <v>0</v>
      </c>
      <c r="AQ12" s="9">
        <f>A6</f>
        <v>0</v>
      </c>
      <c r="AW12" s="1">
        <v>3</v>
      </c>
      <c r="AX12" s="1">
        <v>1</v>
      </c>
      <c r="AZ12" s="1">
        <v>2</v>
      </c>
    </row>
    <row r="13" spans="1:52" x14ac:dyDescent="0.2">
      <c r="A13" s="302"/>
      <c r="B13"/>
      <c r="C13" s="210"/>
      <c r="D13" s="131" t="str">
        <f>IF(COUNTIF(seznam!$A$4:$A$130,A12)=1,VLOOKUP(A12,seznam!$A$4:$C$130,2,FALSE),"------")</f>
        <v>------</v>
      </c>
      <c r="E13" s="213"/>
      <c r="F13" s="214"/>
      <c r="G13" s="192"/>
      <c r="H13" s="197"/>
      <c r="I13" s="214"/>
      <c r="J13" s="192"/>
      <c r="K13" s="197"/>
      <c r="L13" s="214"/>
      <c r="M13" s="192"/>
      <c r="N13" s="197"/>
      <c r="O13" s="214"/>
      <c r="P13" s="200"/>
      <c r="Q13" s="194"/>
      <c r="R13" s="195"/>
      <c r="S13" s="196"/>
      <c r="T13" s="197"/>
      <c r="U13" s="214"/>
      <c r="V13" s="314"/>
      <c r="W13" s="200"/>
      <c r="X13" s="200"/>
      <c r="Y13" s="192"/>
      <c r="Z13" s="310"/>
      <c r="AA13" s="202"/>
      <c r="AC13" s="129" t="str">
        <f>D30</f>
        <v>------</v>
      </c>
      <c r="AD13" s="17" t="s">
        <v>7</v>
      </c>
      <c r="AE13" s="130" t="str">
        <f>D26</f>
        <v>------</v>
      </c>
      <c r="AF13" s="44"/>
      <c r="AG13" s="41"/>
      <c r="AH13" s="41"/>
      <c r="AI13" s="41"/>
      <c r="AJ13" s="60"/>
      <c r="AK13" s="25">
        <f t="shared" si="2"/>
        <v>0</v>
      </c>
      <c r="AL13" s="26" t="s">
        <v>6</v>
      </c>
      <c r="AM13" s="27">
        <f t="shared" si="3"/>
        <v>0</v>
      </c>
      <c r="AN13" s="125"/>
      <c r="AO13" s="74"/>
      <c r="AP13" s="74">
        <f>A29</f>
        <v>0</v>
      </c>
      <c r="AQ13" s="126">
        <f>A25</f>
        <v>0</v>
      </c>
      <c r="AW13" s="1">
        <v>4</v>
      </c>
      <c r="AX13" s="1">
        <v>5</v>
      </c>
      <c r="AZ13" s="1">
        <v>3</v>
      </c>
    </row>
    <row r="14" spans="1:52" x14ac:dyDescent="0.2">
      <c r="A14" s="301"/>
      <c r="B14" s="127"/>
      <c r="C14" s="188">
        <v>6</v>
      </c>
      <c r="D14" s="128" t="str">
        <f>IF(COUNTIF(seznam!$A$4:$A$130,A14)=1,VLOOKUP(A14,seznam!$A$4:$C$130,3,FALSE),"------")</f>
        <v>------</v>
      </c>
      <c r="E14" s="186">
        <f>AM3</f>
        <v>0</v>
      </c>
      <c r="F14" s="176" t="s">
        <v>6</v>
      </c>
      <c r="G14" s="178">
        <f>AK3</f>
        <v>0</v>
      </c>
      <c r="H14" s="190">
        <f>AM17</f>
        <v>0</v>
      </c>
      <c r="I14" s="176" t="s">
        <v>6</v>
      </c>
      <c r="J14" s="178">
        <f>AK17</f>
        <v>0</v>
      </c>
      <c r="K14" s="190">
        <f>AM31</f>
        <v>0</v>
      </c>
      <c r="L14" s="176" t="s">
        <v>6</v>
      </c>
      <c r="M14" s="178">
        <f>AK31</f>
        <v>0</v>
      </c>
      <c r="N14" s="190">
        <f>AK10</f>
        <v>0</v>
      </c>
      <c r="O14" s="176" t="s">
        <v>6</v>
      </c>
      <c r="P14" s="176">
        <f>AM10</f>
        <v>0</v>
      </c>
      <c r="Q14" s="190">
        <f>AK24</f>
        <v>0</v>
      </c>
      <c r="R14" s="176" t="s">
        <v>6</v>
      </c>
      <c r="S14" s="178">
        <f>AM24</f>
        <v>0</v>
      </c>
      <c r="T14" s="180"/>
      <c r="U14" s="181"/>
      <c r="V14" s="182"/>
      <c r="W14" s="176">
        <f>H14+K14+N14+Q14+E14</f>
        <v>0</v>
      </c>
      <c r="X14" s="176" t="s">
        <v>6</v>
      </c>
      <c r="Y14" s="178">
        <f>J14+M14+P14+S14+G14</f>
        <v>0</v>
      </c>
      <c r="Z14" s="309">
        <f>IF(N14&gt;P14,2,IF(AND(N14&lt;P14,O14=":"),1,0))+IF(Q14&gt;S14,2,IF(AND(Q14&lt;S14,R14=":"),1,0))+IF(H14&gt;J14,2,IF(AND(H14&lt;J14,I14=":"),1,0))+IF(K14&gt;M14,2,IF(AND(K14&lt;M14,L14=":"),1,0))+IF(E14&gt;G14,2,IF(AND(E14&lt;G14,F14=":"),1,0))</f>
        <v>0</v>
      </c>
      <c r="AA14" s="174"/>
      <c r="AC14" s="129" t="str">
        <f>D28</f>
        <v>------</v>
      </c>
      <c r="AD14" s="17" t="s">
        <v>7</v>
      </c>
      <c r="AE14" s="130" t="str">
        <f>D24</f>
        <v>------</v>
      </c>
      <c r="AF14" s="44"/>
      <c r="AG14" s="41"/>
      <c r="AH14" s="41"/>
      <c r="AI14" s="41"/>
      <c r="AJ14" s="60"/>
      <c r="AK14" s="25">
        <f t="shared" si="2"/>
        <v>0</v>
      </c>
      <c r="AL14" s="26" t="s">
        <v>6</v>
      </c>
      <c r="AM14" s="27">
        <f t="shared" si="3"/>
        <v>0</v>
      </c>
      <c r="AN14" s="125"/>
      <c r="AO14" s="74"/>
      <c r="AP14" s="74">
        <f>A27</f>
        <v>0</v>
      </c>
      <c r="AQ14" s="126">
        <f>A23</f>
        <v>0</v>
      </c>
    </row>
    <row r="15" spans="1:52" ht="13.5" thickBot="1" x14ac:dyDescent="0.25">
      <c r="A15" s="302"/>
      <c r="B15"/>
      <c r="C15" s="189"/>
      <c r="D15" s="136" t="str">
        <f>IF(COUNTIF(seznam!$A$4:$A$130,A14)=1,VLOOKUP(A14,seznam!$A$4:$C$130,2,FALSE),"------")</f>
        <v>------</v>
      </c>
      <c r="E15" s="187"/>
      <c r="F15" s="313"/>
      <c r="G15" s="179"/>
      <c r="H15" s="191"/>
      <c r="I15" s="313"/>
      <c r="J15" s="179"/>
      <c r="K15" s="191"/>
      <c r="L15" s="313"/>
      <c r="M15" s="179"/>
      <c r="N15" s="191"/>
      <c r="O15" s="313"/>
      <c r="P15" s="177"/>
      <c r="Q15" s="191"/>
      <c r="R15" s="313"/>
      <c r="S15" s="179"/>
      <c r="T15" s="183"/>
      <c r="U15" s="184"/>
      <c r="V15" s="185"/>
      <c r="W15" s="177"/>
      <c r="X15" s="313"/>
      <c r="Y15" s="179"/>
      <c r="Z15" s="315"/>
      <c r="AA15" s="175"/>
      <c r="AC15" s="132" t="str">
        <f>D20</f>
        <v>------</v>
      </c>
      <c r="AD15" s="133" t="s">
        <v>7</v>
      </c>
      <c r="AE15" s="134" t="str">
        <f>D22</f>
        <v>------</v>
      </c>
      <c r="AF15" s="45"/>
      <c r="AG15" s="46"/>
      <c r="AH15" s="46"/>
      <c r="AI15" s="46"/>
      <c r="AJ15" s="63"/>
      <c r="AK15" s="28">
        <f t="shared" si="2"/>
        <v>0</v>
      </c>
      <c r="AL15" s="29" t="s">
        <v>6</v>
      </c>
      <c r="AM15" s="30">
        <f t="shared" si="3"/>
        <v>0</v>
      </c>
      <c r="AN15" s="125"/>
      <c r="AO15" s="74"/>
      <c r="AP15" s="74">
        <f>A19</f>
        <v>0</v>
      </c>
      <c r="AQ15" s="126">
        <f>A21</f>
        <v>0</v>
      </c>
      <c r="AW15" s="1">
        <v>6</v>
      </c>
      <c r="AX15" s="1">
        <v>5</v>
      </c>
      <c r="AZ15" s="1">
        <v>4</v>
      </c>
    </row>
    <row r="16" spans="1:52" ht="13.5" thickBot="1" x14ac:dyDescent="0.25">
      <c r="A16"/>
      <c r="B16"/>
      <c r="C16"/>
      <c r="D16" s="135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C16" s="9" t="s">
        <v>10</v>
      </c>
      <c r="AN16" s="125"/>
      <c r="AO16" s="74"/>
      <c r="AP16" s="74"/>
      <c r="AQ16" s="126"/>
      <c r="AW16" s="1">
        <v>1</v>
      </c>
      <c r="AX16" s="1">
        <v>4</v>
      </c>
      <c r="AZ16" s="1">
        <v>6</v>
      </c>
    </row>
    <row r="17" spans="1:52" x14ac:dyDescent="0.2">
      <c r="C17" s="287" t="s">
        <v>88</v>
      </c>
      <c r="D17" s="288"/>
      <c r="E17" s="291">
        <v>1</v>
      </c>
      <c r="F17" s="292"/>
      <c r="G17" s="292"/>
      <c r="H17" s="295">
        <v>2</v>
      </c>
      <c r="I17" s="292"/>
      <c r="J17" s="292"/>
      <c r="K17" s="295">
        <v>3</v>
      </c>
      <c r="L17" s="292"/>
      <c r="M17" s="292"/>
      <c r="N17" s="295">
        <v>4</v>
      </c>
      <c r="O17" s="292"/>
      <c r="P17" s="292"/>
      <c r="Q17" s="295">
        <v>5</v>
      </c>
      <c r="R17" s="292"/>
      <c r="S17" s="292"/>
      <c r="T17" s="295">
        <v>6</v>
      </c>
      <c r="U17" s="292"/>
      <c r="V17" s="296"/>
      <c r="W17" s="298" t="s">
        <v>3</v>
      </c>
      <c r="X17" s="292"/>
      <c r="Y17" s="292"/>
      <c r="Z17" s="295" t="s">
        <v>4</v>
      </c>
      <c r="AA17" s="300" t="s">
        <v>5</v>
      </c>
      <c r="AC17" s="122" t="str">
        <f>D7</f>
        <v>------</v>
      </c>
      <c r="AD17" s="123" t="s">
        <v>7</v>
      </c>
      <c r="AE17" s="124" t="str">
        <f>D15</f>
        <v>------</v>
      </c>
      <c r="AF17" s="42"/>
      <c r="AG17" s="43"/>
      <c r="AH17" s="43"/>
      <c r="AI17" s="43"/>
      <c r="AJ17" s="59"/>
      <c r="AK17" s="22">
        <f t="shared" ref="AK17:AK22" si="4">IF(AND(LEN(AF17)&gt;0,MID(AF17,1,1)&lt;&gt;"-"),"1","0")+IF(AND(LEN(AG17)&gt;0,MID(AG17,1,1)&lt;&gt;"-"),"1","0")+IF(AND(LEN(AH17)&gt;0,MID(AH17,1,1)&lt;&gt;"-"),"1","0")+IF(AND(LEN(AI17)&gt;0,MID(AI17,1,1)&lt;&gt;"-"),"1","0")+IF(AND(LEN(AJ17)&gt;0,MID(AJ17,1,1)&lt;&gt;"-"),"1","0")</f>
        <v>0</v>
      </c>
      <c r="AL17" s="23" t="s">
        <v>6</v>
      </c>
      <c r="AM17" s="24">
        <f t="shared" ref="AM17:AM22" si="5">IF(AND(LEN(AF17)&gt;0,MID(AF17,1,1)="-"),"1","0")+IF(AND(LEN(AG17)&gt;0,MID(AG17,1,1)="-"),"1","0")+IF(AND(LEN(AH17)&gt;0,MID(AH17,1,1)="-"),"1","0")+IF(AND(LEN(AI17)&gt;0,MID(AI17,1,1)="-"),"1","0")+IF(AND(LEN(AJ17)&gt;0,MID(AJ17,1,1)="-"),"1","0")</f>
        <v>0</v>
      </c>
      <c r="AP17" s="3">
        <f>A6</f>
        <v>0</v>
      </c>
      <c r="AQ17" s="9">
        <f>A14</f>
        <v>0</v>
      </c>
      <c r="AW17" s="1">
        <v>2</v>
      </c>
      <c r="AX17" s="1">
        <v>3</v>
      </c>
      <c r="AZ17" s="1">
        <v>1</v>
      </c>
    </row>
    <row r="18" spans="1:52" ht="13.5" thickBot="1" x14ac:dyDescent="0.25">
      <c r="A18"/>
      <c r="B18"/>
      <c r="C18" s="289"/>
      <c r="D18" s="290"/>
      <c r="E18" s="293"/>
      <c r="F18" s="294"/>
      <c r="G18" s="294"/>
      <c r="H18" s="294"/>
      <c r="I18" s="294"/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/>
      <c r="U18" s="294"/>
      <c r="V18" s="297"/>
      <c r="W18" s="299"/>
      <c r="X18" s="294"/>
      <c r="Y18" s="294"/>
      <c r="Z18" s="294"/>
      <c r="AA18" s="297"/>
      <c r="AC18" s="129" t="str">
        <f>D9</f>
        <v>------</v>
      </c>
      <c r="AD18" s="17" t="s">
        <v>7</v>
      </c>
      <c r="AE18" s="130" t="str">
        <f>D5</f>
        <v>------</v>
      </c>
      <c r="AF18" s="44"/>
      <c r="AG18" s="41"/>
      <c r="AH18" s="41"/>
      <c r="AI18" s="41"/>
      <c r="AJ18" s="60"/>
      <c r="AK18" s="25">
        <f t="shared" si="4"/>
        <v>0</v>
      </c>
      <c r="AL18" s="26" t="s">
        <v>6</v>
      </c>
      <c r="AM18" s="27">
        <f t="shared" si="5"/>
        <v>0</v>
      </c>
      <c r="AN18" s="125"/>
      <c r="AO18" s="74"/>
      <c r="AP18" s="74">
        <f>A8</f>
        <v>0</v>
      </c>
      <c r="AQ18" s="126">
        <f>A4</f>
        <v>0</v>
      </c>
    </row>
    <row r="19" spans="1:52" x14ac:dyDescent="0.2">
      <c r="A19" s="301"/>
      <c r="B19" s="127"/>
      <c r="C19" s="188">
        <v>1</v>
      </c>
      <c r="D19" s="128" t="str">
        <f>IF(COUNTIF(seznam!$A$4:$A$130,A19)=1,VLOOKUP(A19,seznam!$A$4:$C$130,3,FALSE),"------")</f>
        <v>------</v>
      </c>
      <c r="E19" s="304"/>
      <c r="F19" s="305"/>
      <c r="G19" s="306"/>
      <c r="H19" s="307">
        <f>AK15</f>
        <v>0</v>
      </c>
      <c r="I19" s="246" t="s">
        <v>6</v>
      </c>
      <c r="J19" s="308">
        <f>AM15</f>
        <v>0</v>
      </c>
      <c r="K19" s="307">
        <f>AM21</f>
        <v>0</v>
      </c>
      <c r="L19" s="246" t="s">
        <v>6</v>
      </c>
      <c r="M19" s="308">
        <f>AK21</f>
        <v>0</v>
      </c>
      <c r="N19" s="307">
        <f>AK28</f>
        <v>0</v>
      </c>
      <c r="O19" s="246" t="s">
        <v>6</v>
      </c>
      <c r="P19" s="246">
        <f>AM28</f>
        <v>0</v>
      </c>
      <c r="Q19" s="307">
        <f>AM36</f>
        <v>0</v>
      </c>
      <c r="R19" s="246" t="s">
        <v>6</v>
      </c>
      <c r="S19" s="308">
        <f>AK36</f>
        <v>0</v>
      </c>
      <c r="T19" s="307">
        <f>AK6</f>
        <v>0</v>
      </c>
      <c r="U19" s="246" t="s">
        <v>6</v>
      </c>
      <c r="V19" s="312">
        <f>AM6</f>
        <v>0</v>
      </c>
      <c r="W19" s="176">
        <f>H19+K19+N19+Q19+T19</f>
        <v>0</v>
      </c>
      <c r="X19" s="176" t="s">
        <v>6</v>
      </c>
      <c r="Y19" s="178">
        <f>J19+M19+P19+S19+V19</f>
        <v>0</v>
      </c>
      <c r="Z19" s="309">
        <f>IF(N19&gt;P19,2,IF(AND(N19&lt;P19,O19=":"),1,0))+IF(Q19&gt;S19,2,IF(AND(Q19&lt;S19,R19=":"),1,0))+IF(T19&gt;V19,2,IF(AND(T19&lt;V19,U19=":"),1,0))+IF(K19&gt;M19,2,IF(AND(K19&lt;M19,L19=":"),1,0))+IF(H19&gt;J19,2,IF(AND(H19&lt;J19,I19=":"),1,0))</f>
        <v>0</v>
      </c>
      <c r="AA19" s="311"/>
      <c r="AC19" s="129" t="str">
        <f>D11</f>
        <v>------</v>
      </c>
      <c r="AD19" s="17" t="s">
        <v>7</v>
      </c>
      <c r="AE19" s="130" t="str">
        <f>D13</f>
        <v>------</v>
      </c>
      <c r="AF19" s="44"/>
      <c r="AG19" s="41"/>
      <c r="AH19" s="41"/>
      <c r="AI19" s="41"/>
      <c r="AJ19" s="60"/>
      <c r="AK19" s="25">
        <f t="shared" si="4"/>
        <v>0</v>
      </c>
      <c r="AL19" s="26" t="s">
        <v>6</v>
      </c>
      <c r="AM19" s="27">
        <f t="shared" si="5"/>
        <v>0</v>
      </c>
      <c r="AN19" s="125"/>
      <c r="AO19" s="74"/>
      <c r="AP19" s="74">
        <f>A10</f>
        <v>0</v>
      </c>
      <c r="AQ19" s="126">
        <f>A12</f>
        <v>0</v>
      </c>
      <c r="AW19" s="1">
        <v>3</v>
      </c>
      <c r="AX19" s="1">
        <v>6</v>
      </c>
      <c r="AZ19" s="1">
        <v>5</v>
      </c>
    </row>
    <row r="20" spans="1:52" x14ac:dyDescent="0.2">
      <c r="A20" s="302"/>
      <c r="B20"/>
      <c r="C20" s="210"/>
      <c r="D20" s="131" t="str">
        <f>IF(COUNTIF(seznam!$A$4:$A$130,A19)=1,VLOOKUP(A19,seznam!$A$4:$C$130,2,FALSE),"------")</f>
        <v>------</v>
      </c>
      <c r="E20" s="236"/>
      <c r="F20" s="195"/>
      <c r="G20" s="196"/>
      <c r="H20" s="197"/>
      <c r="I20" s="214"/>
      <c r="J20" s="192"/>
      <c r="K20" s="197"/>
      <c r="L20" s="214"/>
      <c r="M20" s="192"/>
      <c r="N20" s="197"/>
      <c r="O20" s="214"/>
      <c r="P20" s="200"/>
      <c r="Q20" s="197"/>
      <c r="R20" s="214"/>
      <c r="S20" s="192"/>
      <c r="T20" s="197"/>
      <c r="U20" s="214"/>
      <c r="V20" s="212"/>
      <c r="W20" s="200"/>
      <c r="X20" s="200"/>
      <c r="Y20" s="192"/>
      <c r="Z20" s="310"/>
      <c r="AA20" s="234"/>
      <c r="AC20" s="129" t="str">
        <f>D22</f>
        <v>------</v>
      </c>
      <c r="AD20" s="17" t="s">
        <v>7</v>
      </c>
      <c r="AE20" s="130" t="str">
        <f>D30</f>
        <v>------</v>
      </c>
      <c r="AF20" s="44"/>
      <c r="AG20" s="41"/>
      <c r="AH20" s="41"/>
      <c r="AI20" s="41"/>
      <c r="AJ20" s="60"/>
      <c r="AK20" s="25">
        <f t="shared" si="4"/>
        <v>0</v>
      </c>
      <c r="AL20" s="26" t="s">
        <v>6</v>
      </c>
      <c r="AM20" s="27">
        <f t="shared" si="5"/>
        <v>0</v>
      </c>
      <c r="AN20" s="125"/>
      <c r="AO20" s="74"/>
      <c r="AP20" s="74">
        <f>A21</f>
        <v>0</v>
      </c>
      <c r="AQ20" s="126">
        <f>A29</f>
        <v>0</v>
      </c>
      <c r="AW20" s="1">
        <v>4</v>
      </c>
      <c r="AX20" s="1">
        <v>2</v>
      </c>
      <c r="AZ20" s="1">
        <v>3</v>
      </c>
    </row>
    <row r="21" spans="1:52" x14ac:dyDescent="0.2">
      <c r="A21" s="301"/>
      <c r="B21" s="127"/>
      <c r="C21" s="188">
        <v>2</v>
      </c>
      <c r="D21" s="128" t="str">
        <f>IF(COUNTIF(seznam!$A$4:$A$130,A21)=1,VLOOKUP(A21,seznam!$A$4:$C$130,3,FALSE),"------")</f>
        <v>------</v>
      </c>
      <c r="E21" s="186">
        <f>AM15</f>
        <v>0</v>
      </c>
      <c r="F21" s="176" t="s">
        <v>6</v>
      </c>
      <c r="G21" s="178">
        <f>AK15</f>
        <v>0</v>
      </c>
      <c r="H21" s="180"/>
      <c r="I21" s="181"/>
      <c r="J21" s="193"/>
      <c r="K21" s="190">
        <f>AK29</f>
        <v>0</v>
      </c>
      <c r="L21" s="176" t="s">
        <v>6</v>
      </c>
      <c r="M21" s="178">
        <f>AM29</f>
        <v>0</v>
      </c>
      <c r="N21" s="190">
        <f>AM35</f>
        <v>0</v>
      </c>
      <c r="O21" s="176" t="s">
        <v>6</v>
      </c>
      <c r="P21" s="176">
        <f>AK35</f>
        <v>0</v>
      </c>
      <c r="Q21" s="190">
        <f>AK7</f>
        <v>0</v>
      </c>
      <c r="R21" s="176" t="s">
        <v>6</v>
      </c>
      <c r="S21" s="178">
        <f>AM7</f>
        <v>0</v>
      </c>
      <c r="T21" s="190">
        <f>AK20</f>
        <v>0</v>
      </c>
      <c r="U21" s="176" t="s">
        <v>6</v>
      </c>
      <c r="V21" s="211">
        <f>AM20</f>
        <v>0</v>
      </c>
      <c r="W21" s="176">
        <f>E21+K21+N21+Q21+T21</f>
        <v>0</v>
      </c>
      <c r="X21" s="176" t="s">
        <v>6</v>
      </c>
      <c r="Y21" s="178">
        <f>G21+M21+P21+S21+V21</f>
        <v>0</v>
      </c>
      <c r="Z21" s="309">
        <f>IF(N21&gt;P21,2,IF(AND(N21&lt;P21,O21=":"),1,0))+IF(Q21&gt;S21,2,IF(AND(Q21&lt;S21,R21=":"),1,0))+IF(T21&gt;V21,2,IF(AND(T21&lt;V21,U21=":"),1,0))+IF(K21&gt;M21,2,IF(AND(K21&lt;M21,L21=":"),1,0))+IF(E21&gt;G21,2,IF(AND(E21&lt;G21,F21=":"),1,0))</f>
        <v>0</v>
      </c>
      <c r="AA21" s="174"/>
      <c r="AC21" s="129" t="str">
        <f>D24</f>
        <v>------</v>
      </c>
      <c r="AD21" s="17" t="s">
        <v>7</v>
      </c>
      <c r="AE21" s="130" t="str">
        <f>D20</f>
        <v>------</v>
      </c>
      <c r="AF21" s="44"/>
      <c r="AG21" s="41"/>
      <c r="AH21" s="41"/>
      <c r="AI21" s="41"/>
      <c r="AJ21" s="60"/>
      <c r="AK21" s="25">
        <f t="shared" si="4"/>
        <v>0</v>
      </c>
      <c r="AL21" s="26" t="s">
        <v>6</v>
      </c>
      <c r="AM21" s="27">
        <f t="shared" si="5"/>
        <v>0</v>
      </c>
      <c r="AN21" s="125"/>
      <c r="AO21" s="74"/>
      <c r="AP21" s="74">
        <f>A23</f>
        <v>0</v>
      </c>
      <c r="AQ21" s="126">
        <f>A19</f>
        <v>0</v>
      </c>
      <c r="AW21" s="1">
        <v>5</v>
      </c>
      <c r="AX21" s="1">
        <v>1</v>
      </c>
      <c r="AZ21" s="1">
        <v>2</v>
      </c>
    </row>
    <row r="22" spans="1:52" ht="13.5" thickBot="1" x14ac:dyDescent="0.25">
      <c r="A22" s="302"/>
      <c r="B22"/>
      <c r="C22" s="210"/>
      <c r="D22" s="131" t="str">
        <f>IF(COUNTIF(seznam!$A$4:$A$130,A21)=1,VLOOKUP(A21,seznam!$A$4:$C$130,2,FALSE),"------")</f>
        <v>------</v>
      </c>
      <c r="E22" s="213"/>
      <c r="F22" s="214"/>
      <c r="G22" s="192"/>
      <c r="H22" s="194"/>
      <c r="I22" s="195"/>
      <c r="J22" s="196"/>
      <c r="K22" s="197"/>
      <c r="L22" s="214"/>
      <c r="M22" s="192"/>
      <c r="N22" s="197"/>
      <c r="O22" s="214"/>
      <c r="P22" s="200"/>
      <c r="Q22" s="197"/>
      <c r="R22" s="214"/>
      <c r="S22" s="192"/>
      <c r="T22" s="197"/>
      <c r="U22" s="214"/>
      <c r="V22" s="212"/>
      <c r="W22" s="200"/>
      <c r="X22" s="214"/>
      <c r="Y22" s="192"/>
      <c r="Z22" s="310"/>
      <c r="AA22" s="234"/>
      <c r="AC22" s="132" t="str">
        <f>D26</f>
        <v>------</v>
      </c>
      <c r="AD22" s="133" t="s">
        <v>7</v>
      </c>
      <c r="AE22" s="134" t="str">
        <f>D28</f>
        <v>------</v>
      </c>
      <c r="AF22" s="45"/>
      <c r="AG22" s="46"/>
      <c r="AH22" s="46"/>
      <c r="AI22" s="46"/>
      <c r="AJ22" s="63"/>
      <c r="AK22" s="28">
        <f t="shared" si="4"/>
        <v>0</v>
      </c>
      <c r="AL22" s="29" t="s">
        <v>6</v>
      </c>
      <c r="AM22" s="30">
        <f t="shared" si="5"/>
        <v>0</v>
      </c>
      <c r="AP22" s="3">
        <f>A25</f>
        <v>0</v>
      </c>
      <c r="AQ22" s="9">
        <f>A27</f>
        <v>0</v>
      </c>
    </row>
    <row r="23" spans="1:52" ht="13.5" thickBot="1" x14ac:dyDescent="0.25">
      <c r="A23" s="301"/>
      <c r="B23" s="127"/>
      <c r="C23" s="188">
        <v>3</v>
      </c>
      <c r="D23" s="128" t="str">
        <f>IF(COUNTIF(seznam!$A$4:$A$130,A23)=1,VLOOKUP(A23,seznam!$A$4:$C$130,3,FALSE),"------")</f>
        <v>------</v>
      </c>
      <c r="E23" s="186">
        <f>AK21</f>
        <v>0</v>
      </c>
      <c r="F23" s="176" t="s">
        <v>6</v>
      </c>
      <c r="G23" s="178">
        <f>AM21</f>
        <v>0</v>
      </c>
      <c r="H23" s="190">
        <f>AM29</f>
        <v>0</v>
      </c>
      <c r="I23" s="176" t="s">
        <v>6</v>
      </c>
      <c r="J23" s="178">
        <f>AK29</f>
        <v>0</v>
      </c>
      <c r="K23" s="180"/>
      <c r="L23" s="181"/>
      <c r="M23" s="193"/>
      <c r="N23" s="190">
        <f>AK8</f>
        <v>0</v>
      </c>
      <c r="O23" s="176" t="s">
        <v>6</v>
      </c>
      <c r="P23" s="176">
        <f>AM8</f>
        <v>0</v>
      </c>
      <c r="Q23" s="190">
        <f>AM14</f>
        <v>0</v>
      </c>
      <c r="R23" s="176" t="s">
        <v>6</v>
      </c>
      <c r="S23" s="178">
        <f>AK14</f>
        <v>0</v>
      </c>
      <c r="T23" s="190">
        <f>AK34</f>
        <v>0</v>
      </c>
      <c r="U23" s="176" t="s">
        <v>6</v>
      </c>
      <c r="V23" s="211">
        <f>AM34</f>
        <v>0</v>
      </c>
      <c r="W23" s="176">
        <f>H23+E23+N23+Q23+T23</f>
        <v>0</v>
      </c>
      <c r="X23" s="176" t="s">
        <v>6</v>
      </c>
      <c r="Y23" s="178">
        <f>J23+G23+P23+S23+V23</f>
        <v>0</v>
      </c>
      <c r="Z23" s="309">
        <f>IF(N23&gt;P23,2,IF(AND(N23&lt;P23,O23=":"),1,0))+IF(Q23&gt;S23,2,IF(AND(Q23&lt;S23,R23=":"),1,0))+IF(T23&gt;V23,2,IF(AND(T23&lt;V23,U23=":"),1,0))+IF(H23&gt;J23,2,IF(AND(H23&lt;J23,I23=":"),1,0))+IF(E23&gt;G23,2,IF(AND(E23&lt;G23,F23=":"),1,0))</f>
        <v>0</v>
      </c>
      <c r="AA23" s="174"/>
      <c r="AC23" s="9" t="s">
        <v>11</v>
      </c>
      <c r="AN23" s="125"/>
      <c r="AO23" s="74"/>
      <c r="AP23" s="74"/>
      <c r="AQ23" s="126"/>
    </row>
    <row r="24" spans="1:52" x14ac:dyDescent="0.2">
      <c r="A24" s="302"/>
      <c r="B24"/>
      <c r="C24" s="210"/>
      <c r="D24" s="131" t="str">
        <f>IF(COUNTIF(seznam!$A$4:$A$130,A23)=1,VLOOKUP(A23,seznam!$A$4:$C$130,2,FALSE),"------")</f>
        <v>------</v>
      </c>
      <c r="E24" s="213"/>
      <c r="F24" s="214"/>
      <c r="G24" s="192"/>
      <c r="H24" s="197"/>
      <c r="I24" s="214"/>
      <c r="J24" s="192"/>
      <c r="K24" s="194"/>
      <c r="L24" s="195"/>
      <c r="M24" s="196"/>
      <c r="N24" s="197"/>
      <c r="O24" s="214"/>
      <c r="P24" s="200"/>
      <c r="Q24" s="197"/>
      <c r="R24" s="214"/>
      <c r="S24" s="192"/>
      <c r="T24" s="197"/>
      <c r="U24" s="214"/>
      <c r="V24" s="212"/>
      <c r="W24" s="200"/>
      <c r="X24" s="200"/>
      <c r="Y24" s="192"/>
      <c r="Z24" s="310"/>
      <c r="AA24" s="234"/>
      <c r="AC24" s="122" t="str">
        <f>D15</f>
        <v>------</v>
      </c>
      <c r="AD24" s="123" t="s">
        <v>7</v>
      </c>
      <c r="AE24" s="124" t="str">
        <f>D13</f>
        <v>------</v>
      </c>
      <c r="AF24" s="42"/>
      <c r="AG24" s="43"/>
      <c r="AH24" s="43"/>
      <c r="AI24" s="43"/>
      <c r="AJ24" s="59"/>
      <c r="AK24" s="22">
        <f t="shared" ref="AK24:AK29" si="6">IF(AND(LEN(AF24)&gt;0,MID(AF24,1,1)&lt;&gt;"-"),"1","0")+IF(AND(LEN(AG24)&gt;0,MID(AG24,1,1)&lt;&gt;"-"),"1","0")+IF(AND(LEN(AH24)&gt;0,MID(AH24,1,1)&lt;&gt;"-"),"1","0")+IF(AND(LEN(AI24)&gt;0,MID(AI24,1,1)&lt;&gt;"-"),"1","0")+IF(AND(LEN(AJ24)&gt;0,MID(AJ24,1,1)&lt;&gt;"-"),"1","0")</f>
        <v>0</v>
      </c>
      <c r="AL24" s="23" t="s">
        <v>6</v>
      </c>
      <c r="AM24" s="24">
        <f t="shared" ref="AM24:AM29" si="7">IF(AND(LEN(AF24)&gt;0,MID(AF24,1,1)="-"),"1","0")+IF(AND(LEN(AG24)&gt;0,MID(AG24,1,1)="-"),"1","0")+IF(AND(LEN(AH24)&gt;0,MID(AH24,1,1)="-"),"1","0")+IF(AND(LEN(AI24)&gt;0,MID(AI24,1,1)="-"),"1","0")+IF(AND(LEN(AJ24)&gt;0,MID(AJ24,1,1)="-"),"1","0")</f>
        <v>0</v>
      </c>
      <c r="AN24" s="125"/>
      <c r="AO24" s="74"/>
      <c r="AP24" s="74">
        <f>A14</f>
        <v>0</v>
      </c>
      <c r="AQ24" s="126">
        <f>A12</f>
        <v>0</v>
      </c>
    </row>
    <row r="25" spans="1:52" x14ac:dyDescent="0.2">
      <c r="A25" s="301"/>
      <c r="B25" s="127"/>
      <c r="C25" s="188">
        <v>4</v>
      </c>
      <c r="D25" s="128" t="str">
        <f>IF(COUNTIF(seznam!$A$4:$A$130,A25)=1,VLOOKUP(A25,seznam!$A$4:$C$130,3,FALSE),"------")</f>
        <v>------</v>
      </c>
      <c r="E25" s="186">
        <f>AM28</f>
        <v>0</v>
      </c>
      <c r="F25" s="176" t="s">
        <v>6</v>
      </c>
      <c r="G25" s="178">
        <f>AK28</f>
        <v>0</v>
      </c>
      <c r="H25" s="190">
        <f>AK35</f>
        <v>0</v>
      </c>
      <c r="I25" s="176" t="s">
        <v>6</v>
      </c>
      <c r="J25" s="178">
        <f>AM35</f>
        <v>0</v>
      </c>
      <c r="K25" s="190">
        <f>AM8</f>
        <v>0</v>
      </c>
      <c r="L25" s="176" t="s">
        <v>6</v>
      </c>
      <c r="M25" s="178">
        <f>AK8</f>
        <v>0</v>
      </c>
      <c r="N25" s="180"/>
      <c r="O25" s="181"/>
      <c r="P25" s="181"/>
      <c r="Q25" s="190">
        <f>AK22</f>
        <v>0</v>
      </c>
      <c r="R25" s="176" t="s">
        <v>6</v>
      </c>
      <c r="S25" s="178">
        <f>AM22</f>
        <v>0</v>
      </c>
      <c r="T25" s="190">
        <f>AM13</f>
        <v>0</v>
      </c>
      <c r="U25" s="176" t="s">
        <v>6</v>
      </c>
      <c r="V25" s="211">
        <f>AK13</f>
        <v>0</v>
      </c>
      <c r="W25" s="176">
        <f>H25+K25+E25+Q25+T25</f>
        <v>0</v>
      </c>
      <c r="X25" s="176" t="s">
        <v>6</v>
      </c>
      <c r="Y25" s="178">
        <f>J25+M25+G25+S25+V25</f>
        <v>0</v>
      </c>
      <c r="Z25" s="309">
        <f>IF(H25&gt;J25,2,IF(AND(H25&lt;J25,I25=":"),1,0))+IF(Q25&gt;S25,2,IF(AND(Q25&lt;S25,R25=":"),1,0))+IF(T25&gt;V25,2,IF(AND(T25&lt;V25,U25=":"),1,0))+IF(K25&gt;M25,2,IF(AND(K25&lt;M25,L25=":"),1,0))+IF(E25&gt;G25,2,IF(AND(E25&lt;G25,F25=":"),1,0))</f>
        <v>0</v>
      </c>
      <c r="AA25" s="174"/>
      <c r="AC25" s="129" t="str">
        <f>D5</f>
        <v>------</v>
      </c>
      <c r="AD25" s="17" t="s">
        <v>7</v>
      </c>
      <c r="AE25" s="130" t="str">
        <f>D11</f>
        <v>------</v>
      </c>
      <c r="AF25" s="44"/>
      <c r="AG25" s="41"/>
      <c r="AH25" s="41"/>
      <c r="AI25" s="41"/>
      <c r="AJ25" s="60"/>
      <c r="AK25" s="25">
        <f t="shared" si="6"/>
        <v>0</v>
      </c>
      <c r="AL25" s="26" t="s">
        <v>6</v>
      </c>
      <c r="AM25" s="27">
        <f t="shared" si="7"/>
        <v>0</v>
      </c>
      <c r="AN25" s="125"/>
      <c r="AO25" s="74"/>
      <c r="AP25" s="74">
        <f>A4</f>
        <v>0</v>
      </c>
      <c r="AQ25" s="126">
        <f>A10</f>
        <v>0</v>
      </c>
    </row>
    <row r="26" spans="1:52" x14ac:dyDescent="0.2">
      <c r="A26" s="302"/>
      <c r="B26"/>
      <c r="C26" s="210"/>
      <c r="D26" s="131" t="str">
        <f>IF(COUNTIF(seznam!$A$4:$A$130,A25)=1,VLOOKUP(A25,seznam!$A$4:$C$130,2,FALSE),"------")</f>
        <v>------</v>
      </c>
      <c r="E26" s="213"/>
      <c r="F26" s="214"/>
      <c r="G26" s="192"/>
      <c r="H26" s="197"/>
      <c r="I26" s="214"/>
      <c r="J26" s="192"/>
      <c r="K26" s="197"/>
      <c r="L26" s="214"/>
      <c r="M26" s="192"/>
      <c r="N26" s="194"/>
      <c r="O26" s="195"/>
      <c r="P26" s="195"/>
      <c r="Q26" s="197"/>
      <c r="R26" s="214"/>
      <c r="S26" s="192"/>
      <c r="T26" s="197"/>
      <c r="U26" s="214"/>
      <c r="V26" s="212"/>
      <c r="W26" s="200"/>
      <c r="X26" s="200"/>
      <c r="Y26" s="192"/>
      <c r="Z26" s="310"/>
      <c r="AA26" s="234"/>
      <c r="AC26" s="129" t="str">
        <f>D7</f>
        <v>------</v>
      </c>
      <c r="AD26" s="17" t="s">
        <v>7</v>
      </c>
      <c r="AE26" s="130" t="str">
        <f>D9</f>
        <v>------</v>
      </c>
      <c r="AF26" s="44"/>
      <c r="AG26" s="41"/>
      <c r="AH26" s="41"/>
      <c r="AI26" s="41"/>
      <c r="AJ26" s="60"/>
      <c r="AK26" s="25">
        <f t="shared" si="6"/>
        <v>0</v>
      </c>
      <c r="AL26" s="26" t="s">
        <v>6</v>
      </c>
      <c r="AM26" s="27">
        <f t="shared" si="7"/>
        <v>0</v>
      </c>
      <c r="AN26" s="125"/>
      <c r="AO26" s="74"/>
      <c r="AP26" s="74">
        <f>A6</f>
        <v>0</v>
      </c>
      <c r="AQ26" s="126">
        <f>A8</f>
        <v>0</v>
      </c>
    </row>
    <row r="27" spans="1:52" x14ac:dyDescent="0.2">
      <c r="A27" s="301"/>
      <c r="B27" s="127"/>
      <c r="C27" s="188">
        <v>5</v>
      </c>
      <c r="D27" s="128" t="str">
        <f>IF(COUNTIF(seznam!$A$4:$A$130,A27)=1,VLOOKUP(A27,seznam!$A$4:$C$130,3,FALSE),"------")</f>
        <v>------</v>
      </c>
      <c r="E27" s="186">
        <f>AK36</f>
        <v>0</v>
      </c>
      <c r="F27" s="176" t="s">
        <v>6</v>
      </c>
      <c r="G27" s="178">
        <f>AM36</f>
        <v>0</v>
      </c>
      <c r="H27" s="190">
        <f>AM7</f>
        <v>0</v>
      </c>
      <c r="I27" s="176" t="s">
        <v>6</v>
      </c>
      <c r="J27" s="178">
        <f>AK7</f>
        <v>0</v>
      </c>
      <c r="K27" s="190">
        <f>AK14</f>
        <v>0</v>
      </c>
      <c r="L27" s="176" t="s">
        <v>6</v>
      </c>
      <c r="M27" s="178">
        <f>AM14</f>
        <v>0</v>
      </c>
      <c r="N27" s="190">
        <f>AM22</f>
        <v>0</v>
      </c>
      <c r="O27" s="176" t="s">
        <v>6</v>
      </c>
      <c r="P27" s="176">
        <f>AK22</f>
        <v>0</v>
      </c>
      <c r="Q27" s="180"/>
      <c r="R27" s="181"/>
      <c r="S27" s="193"/>
      <c r="T27" s="190">
        <f>AM27</f>
        <v>0</v>
      </c>
      <c r="U27" s="176" t="s">
        <v>6</v>
      </c>
      <c r="V27" s="211">
        <f>AK27</f>
        <v>0</v>
      </c>
      <c r="W27" s="176">
        <f>H27+K27+N27+E27+T27</f>
        <v>0</v>
      </c>
      <c r="X27" s="176" t="s">
        <v>6</v>
      </c>
      <c r="Y27" s="178">
        <f>J27+M27+P27+G27+V27</f>
        <v>0</v>
      </c>
      <c r="Z27" s="309">
        <f>IF(N27&gt;P27,2,IF(AND(N27&lt;P27,O27=":"),1,0))+IF(H27&gt;J27,2,IF(AND(H27&lt;J27,I27=":"),1,0))+IF(T27&gt;V27,2,IF(AND(T27&lt;V27,U27=":"),1,0))+IF(K27&gt;M27,2,IF(AND(K27&lt;M27,L27=":"),1,0))+IF(E27&gt;G27,2,IF(AND(E27&lt;G27,F27=":"),1,0))</f>
        <v>0</v>
      </c>
      <c r="AA27" s="174"/>
      <c r="AC27" s="129" t="str">
        <f>D30</f>
        <v>------</v>
      </c>
      <c r="AD27" s="17" t="s">
        <v>7</v>
      </c>
      <c r="AE27" s="130" t="str">
        <f>D28</f>
        <v>------</v>
      </c>
      <c r="AF27" s="44"/>
      <c r="AG27" s="41"/>
      <c r="AH27" s="41"/>
      <c r="AI27" s="41"/>
      <c r="AJ27" s="60"/>
      <c r="AK27" s="25">
        <f t="shared" si="6"/>
        <v>0</v>
      </c>
      <c r="AL27" s="26" t="s">
        <v>6</v>
      </c>
      <c r="AM27" s="27">
        <f t="shared" si="7"/>
        <v>0</v>
      </c>
      <c r="AP27" s="3">
        <f>A29</f>
        <v>0</v>
      </c>
      <c r="AQ27" s="9">
        <f>A27</f>
        <v>0</v>
      </c>
    </row>
    <row r="28" spans="1:52" x14ac:dyDescent="0.2">
      <c r="A28" s="302"/>
      <c r="B28"/>
      <c r="C28" s="210"/>
      <c r="D28" s="131" t="str">
        <f>IF(COUNTIF(seznam!$A$4:$A$130,A27)=1,VLOOKUP(A27,seznam!$A$4:$C$130,2,FALSE),"------")</f>
        <v>------</v>
      </c>
      <c r="E28" s="213"/>
      <c r="F28" s="214"/>
      <c r="G28" s="192"/>
      <c r="H28" s="197"/>
      <c r="I28" s="214"/>
      <c r="J28" s="192"/>
      <c r="K28" s="197"/>
      <c r="L28" s="214"/>
      <c r="M28" s="192"/>
      <c r="N28" s="197"/>
      <c r="O28" s="214"/>
      <c r="P28" s="200"/>
      <c r="Q28" s="194"/>
      <c r="R28" s="195"/>
      <c r="S28" s="196"/>
      <c r="T28" s="197"/>
      <c r="U28" s="214"/>
      <c r="V28" s="314"/>
      <c r="W28" s="200"/>
      <c r="X28" s="200"/>
      <c r="Y28" s="192"/>
      <c r="Z28" s="310"/>
      <c r="AA28" s="202"/>
      <c r="AC28" s="129" t="str">
        <f>D20</f>
        <v>------</v>
      </c>
      <c r="AD28" s="17" t="s">
        <v>7</v>
      </c>
      <c r="AE28" s="130" t="str">
        <f>D26</f>
        <v>------</v>
      </c>
      <c r="AF28" s="44"/>
      <c r="AG28" s="41"/>
      <c r="AH28" s="41"/>
      <c r="AI28" s="41"/>
      <c r="AJ28" s="60"/>
      <c r="AK28" s="25">
        <f t="shared" si="6"/>
        <v>0</v>
      </c>
      <c r="AL28" s="26" t="s">
        <v>6</v>
      </c>
      <c r="AM28" s="27">
        <f t="shared" si="7"/>
        <v>0</v>
      </c>
      <c r="AP28" s="3">
        <f>A19</f>
        <v>0</v>
      </c>
      <c r="AQ28" s="9">
        <f>A25</f>
        <v>0</v>
      </c>
    </row>
    <row r="29" spans="1:52" ht="13.5" thickBot="1" x14ac:dyDescent="0.25">
      <c r="A29" s="301"/>
      <c r="B29" s="127"/>
      <c r="C29" s="188">
        <v>6</v>
      </c>
      <c r="D29" s="128" t="str">
        <f>IF(COUNTIF(seznam!$A$4:$A$130,A29)=1,VLOOKUP(A29,seznam!$A$4:$C$130,3,FALSE),"------")</f>
        <v>------</v>
      </c>
      <c r="E29" s="186">
        <f>AM6</f>
        <v>0</v>
      </c>
      <c r="F29" s="176" t="s">
        <v>6</v>
      </c>
      <c r="G29" s="178">
        <f>AK6</f>
        <v>0</v>
      </c>
      <c r="H29" s="190">
        <f>AM20</f>
        <v>0</v>
      </c>
      <c r="I29" s="176" t="s">
        <v>6</v>
      </c>
      <c r="J29" s="178">
        <f>AK20</f>
        <v>0</v>
      </c>
      <c r="K29" s="190">
        <f>AM34</f>
        <v>0</v>
      </c>
      <c r="L29" s="176" t="s">
        <v>6</v>
      </c>
      <c r="M29" s="178">
        <f>AK34</f>
        <v>0</v>
      </c>
      <c r="N29" s="190">
        <f>AK13</f>
        <v>0</v>
      </c>
      <c r="O29" s="176" t="s">
        <v>6</v>
      </c>
      <c r="P29" s="176">
        <f>AM13</f>
        <v>0</v>
      </c>
      <c r="Q29" s="190">
        <f>AK27</f>
        <v>0</v>
      </c>
      <c r="R29" s="176" t="s">
        <v>6</v>
      </c>
      <c r="S29" s="178">
        <f>AM27</f>
        <v>0</v>
      </c>
      <c r="T29" s="180"/>
      <c r="U29" s="181"/>
      <c r="V29" s="182"/>
      <c r="W29" s="176">
        <f>H29+K29+N29+Q29+E29</f>
        <v>0</v>
      </c>
      <c r="X29" s="176" t="s">
        <v>6</v>
      </c>
      <c r="Y29" s="178">
        <f>J29+M29+P29+S29+G29</f>
        <v>0</v>
      </c>
      <c r="Z29" s="309">
        <f>IF(N29&gt;P29,2,IF(AND(N29&lt;P29,O29=":"),1,0))+IF(Q29&gt;S29,2,IF(AND(Q29&lt;S29,R29=":"),1,0))+IF(H29&gt;J29,2,IF(AND(H29&lt;J29,I29=":"),1,0))+IF(K29&gt;M29,2,IF(AND(K29&lt;M29,L29=":"),1,0))+IF(E29&gt;G29,2,IF(AND(E29&lt;G29,F29=":"),1,0))</f>
        <v>0</v>
      </c>
      <c r="AA29" s="174"/>
      <c r="AC29" s="132" t="str">
        <f>D22</f>
        <v>------</v>
      </c>
      <c r="AD29" s="133" t="s">
        <v>7</v>
      </c>
      <c r="AE29" s="134" t="str">
        <f>D24</f>
        <v>------</v>
      </c>
      <c r="AF29" s="45"/>
      <c r="AG29" s="46"/>
      <c r="AH29" s="46"/>
      <c r="AI29" s="46"/>
      <c r="AJ29" s="63"/>
      <c r="AK29" s="28">
        <f t="shared" si="6"/>
        <v>0</v>
      </c>
      <c r="AL29" s="29" t="s">
        <v>6</v>
      </c>
      <c r="AM29" s="30">
        <f t="shared" si="7"/>
        <v>0</v>
      </c>
      <c r="AP29" s="3">
        <f>A21</f>
        <v>0</v>
      </c>
      <c r="AQ29" s="9">
        <f>A23</f>
        <v>0</v>
      </c>
    </row>
    <row r="30" spans="1:52" ht="13.5" thickBot="1" x14ac:dyDescent="0.25">
      <c r="A30" s="302"/>
      <c r="B30"/>
      <c r="C30" s="189"/>
      <c r="D30" s="136" t="str">
        <f>IF(COUNTIF(seznam!$A$4:$A$15,A29)=1,VLOOKUP(A29,seznam!$A$4:$C$15,2,FALSE),"------")</f>
        <v>------</v>
      </c>
      <c r="E30" s="187"/>
      <c r="F30" s="313"/>
      <c r="G30" s="179"/>
      <c r="H30" s="191"/>
      <c r="I30" s="313"/>
      <c r="J30" s="179"/>
      <c r="K30" s="191"/>
      <c r="L30" s="313"/>
      <c r="M30" s="179"/>
      <c r="N30" s="191"/>
      <c r="O30" s="313"/>
      <c r="P30" s="177"/>
      <c r="Q30" s="191"/>
      <c r="R30" s="313"/>
      <c r="S30" s="179"/>
      <c r="T30" s="183"/>
      <c r="U30" s="184"/>
      <c r="V30" s="185"/>
      <c r="W30" s="177"/>
      <c r="X30" s="313"/>
      <c r="Y30" s="179"/>
      <c r="Z30" s="315"/>
      <c r="AA30" s="175"/>
      <c r="AC30" s="9" t="s">
        <v>12</v>
      </c>
    </row>
    <row r="31" spans="1:52" x14ac:dyDescent="0.2">
      <c r="AC31" s="122" t="str">
        <f>D9</f>
        <v>------</v>
      </c>
      <c r="AD31" s="123" t="s">
        <v>7</v>
      </c>
      <c r="AE31" s="124" t="str">
        <f>D15</f>
        <v>------</v>
      </c>
      <c r="AF31" s="42"/>
      <c r="AG31" s="43"/>
      <c r="AH31" s="43"/>
      <c r="AI31" s="43"/>
      <c r="AJ31" s="59"/>
      <c r="AK31" s="22">
        <f t="shared" ref="AK31:AK36" si="8">IF(AND(LEN(AF31)&gt;0,MID(AF31,1,1)&lt;&gt;"-"),"1","0")+IF(AND(LEN(AG31)&gt;0,MID(AG31,1,1)&lt;&gt;"-"),"1","0")+IF(AND(LEN(AH31)&gt;0,MID(AH31,1,1)&lt;&gt;"-"),"1","0")+IF(AND(LEN(AI31)&gt;0,MID(AI31,1,1)&lt;&gt;"-"),"1","0")+IF(AND(LEN(AJ31)&gt;0,MID(AJ31,1,1)&lt;&gt;"-"),"1","0")</f>
        <v>0</v>
      </c>
      <c r="AL31" s="23" t="s">
        <v>6</v>
      </c>
      <c r="AM31" s="24">
        <f t="shared" ref="AM31:AM36" si="9">IF(AND(LEN(AF31)&gt;0,MID(AF31,1,1)="-"),"1","0")+IF(AND(LEN(AG31)&gt;0,MID(AG31,1,1)="-"),"1","0")+IF(AND(LEN(AH31)&gt;0,MID(AH31,1,1)="-"),"1","0")+IF(AND(LEN(AI31)&gt;0,MID(AI31,1,1)="-"),"1","0")+IF(AND(LEN(AJ31)&gt;0,MID(AJ31,1,1)="-"),"1","0")</f>
        <v>0</v>
      </c>
      <c r="AP31" s="3">
        <f>A8</f>
        <v>0</v>
      </c>
      <c r="AQ31" s="9">
        <f>A14</f>
        <v>0</v>
      </c>
    </row>
    <row r="32" spans="1:52" x14ac:dyDescent="0.2">
      <c r="AC32" s="129" t="str">
        <f>D11</f>
        <v>------</v>
      </c>
      <c r="AD32" s="17" t="s">
        <v>7</v>
      </c>
      <c r="AE32" s="130" t="str">
        <f>D7</f>
        <v>------</v>
      </c>
      <c r="AF32" s="44"/>
      <c r="AG32" s="41"/>
      <c r="AH32" s="41"/>
      <c r="AI32" s="41"/>
      <c r="AJ32" s="60"/>
      <c r="AK32" s="25">
        <f t="shared" si="8"/>
        <v>0</v>
      </c>
      <c r="AL32" s="26" t="s">
        <v>6</v>
      </c>
      <c r="AM32" s="27">
        <f t="shared" si="9"/>
        <v>0</v>
      </c>
      <c r="AP32" s="3">
        <f>A10</f>
        <v>0</v>
      </c>
      <c r="AQ32" s="9">
        <f>A6</f>
        <v>0</v>
      </c>
    </row>
    <row r="33" spans="29:43" x14ac:dyDescent="0.2">
      <c r="AC33" s="129" t="str">
        <f>D13</f>
        <v>------</v>
      </c>
      <c r="AD33" s="17" t="s">
        <v>7</v>
      </c>
      <c r="AE33" s="130" t="str">
        <f>D5</f>
        <v>------</v>
      </c>
      <c r="AF33" s="44"/>
      <c r="AG33" s="41"/>
      <c r="AH33" s="41"/>
      <c r="AI33" s="41"/>
      <c r="AJ33" s="60"/>
      <c r="AK33" s="25">
        <f t="shared" si="8"/>
        <v>0</v>
      </c>
      <c r="AL33" s="26" t="s">
        <v>6</v>
      </c>
      <c r="AM33" s="27">
        <f t="shared" si="9"/>
        <v>0</v>
      </c>
      <c r="AP33" s="3">
        <f>A12</f>
        <v>0</v>
      </c>
      <c r="AQ33" s="9">
        <f>A4</f>
        <v>0</v>
      </c>
    </row>
    <row r="34" spans="29:43" x14ac:dyDescent="0.2">
      <c r="AC34" s="129" t="str">
        <f>D24</f>
        <v>------</v>
      </c>
      <c r="AD34" s="17" t="s">
        <v>7</v>
      </c>
      <c r="AE34" s="130" t="str">
        <f>D30</f>
        <v>------</v>
      </c>
      <c r="AF34" s="44"/>
      <c r="AG34" s="41"/>
      <c r="AH34" s="41"/>
      <c r="AI34" s="41"/>
      <c r="AJ34" s="60"/>
      <c r="AK34" s="25">
        <f t="shared" si="8"/>
        <v>0</v>
      </c>
      <c r="AL34" s="26" t="s">
        <v>6</v>
      </c>
      <c r="AM34" s="27">
        <f t="shared" si="9"/>
        <v>0</v>
      </c>
      <c r="AP34" s="3">
        <f>A23</f>
        <v>0</v>
      </c>
      <c r="AQ34" s="9">
        <f>A29</f>
        <v>0</v>
      </c>
    </row>
    <row r="35" spans="29:43" x14ac:dyDescent="0.2">
      <c r="AC35" s="129" t="str">
        <f>D26</f>
        <v>------</v>
      </c>
      <c r="AD35" s="17" t="s">
        <v>7</v>
      </c>
      <c r="AE35" s="130" t="str">
        <f>D22</f>
        <v>------</v>
      </c>
      <c r="AF35" s="44"/>
      <c r="AG35" s="41"/>
      <c r="AH35" s="41"/>
      <c r="AI35" s="41"/>
      <c r="AJ35" s="60"/>
      <c r="AK35" s="25">
        <f t="shared" si="8"/>
        <v>0</v>
      </c>
      <c r="AL35" s="26" t="s">
        <v>6</v>
      </c>
      <c r="AM35" s="27">
        <f t="shared" si="9"/>
        <v>0</v>
      </c>
      <c r="AP35" s="3">
        <f>A25</f>
        <v>0</v>
      </c>
      <c r="AQ35" s="9">
        <f>A21</f>
        <v>0</v>
      </c>
    </row>
    <row r="36" spans="29:43" ht="13.5" thickBot="1" x14ac:dyDescent="0.25">
      <c r="AC36" s="132" t="str">
        <f>D28</f>
        <v>------</v>
      </c>
      <c r="AD36" s="133" t="s">
        <v>7</v>
      </c>
      <c r="AE36" s="134" t="str">
        <f>D20</f>
        <v>------</v>
      </c>
      <c r="AF36" s="45"/>
      <c r="AG36" s="46"/>
      <c r="AH36" s="46"/>
      <c r="AI36" s="46"/>
      <c r="AJ36" s="63"/>
      <c r="AK36" s="28">
        <f t="shared" si="8"/>
        <v>0</v>
      </c>
      <c r="AL36" s="29" t="s">
        <v>6</v>
      </c>
      <c r="AM36" s="30">
        <f t="shared" si="9"/>
        <v>0</v>
      </c>
      <c r="AP36" s="3">
        <f>A27</f>
        <v>0</v>
      </c>
      <c r="AQ36" s="9">
        <f>A19</f>
        <v>0</v>
      </c>
    </row>
    <row r="50" spans="1:27" x14ac:dyDescent="0.2">
      <c r="A50"/>
      <c r="B50"/>
      <c r="C50"/>
      <c r="D50" s="135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</sheetData>
  <mergeCells count="298">
    <mergeCell ref="A29:A30"/>
    <mergeCell ref="C29:C30"/>
    <mergeCell ref="E29:E30"/>
    <mergeCell ref="F29:F30"/>
    <mergeCell ref="G29:G30"/>
    <mergeCell ref="O27:O28"/>
    <mergeCell ref="P27:P28"/>
    <mergeCell ref="Q27:S28"/>
    <mergeCell ref="T27:T28"/>
    <mergeCell ref="I27:I28"/>
    <mergeCell ref="J27:J28"/>
    <mergeCell ref="K27:K28"/>
    <mergeCell ref="L27:L28"/>
    <mergeCell ref="M27:M28"/>
    <mergeCell ref="N27:N28"/>
    <mergeCell ref="A27:A28"/>
    <mergeCell ref="N29:N30"/>
    <mergeCell ref="O29:O30"/>
    <mergeCell ref="P29:P30"/>
    <mergeCell ref="Q29:Q30"/>
    <mergeCell ref="R29:R30"/>
    <mergeCell ref="S29:S30"/>
    <mergeCell ref="L29:L30"/>
    <mergeCell ref="M29:M30"/>
    <mergeCell ref="Z27:Z28"/>
    <mergeCell ref="AA27:AA28"/>
    <mergeCell ref="U27:U28"/>
    <mergeCell ref="V27:V28"/>
    <mergeCell ref="C27:C28"/>
    <mergeCell ref="E27:E28"/>
    <mergeCell ref="F27:F28"/>
    <mergeCell ref="G27:G28"/>
    <mergeCell ref="H29:H30"/>
    <mergeCell ref="I29:I30"/>
    <mergeCell ref="J29:J30"/>
    <mergeCell ref="K29:K30"/>
    <mergeCell ref="W27:W28"/>
    <mergeCell ref="X27:X28"/>
    <mergeCell ref="Y27:Y28"/>
    <mergeCell ref="H27:H28"/>
    <mergeCell ref="T29:V30"/>
    <mergeCell ref="W29:W30"/>
    <mergeCell ref="X29:X30"/>
    <mergeCell ref="Y29:Y30"/>
    <mergeCell ref="Z29:Z30"/>
    <mergeCell ref="AA29:AA30"/>
    <mergeCell ref="A25:A26"/>
    <mergeCell ref="C25:C26"/>
    <mergeCell ref="E25:E26"/>
    <mergeCell ref="F25:F26"/>
    <mergeCell ref="G25:G26"/>
    <mergeCell ref="Q23:Q24"/>
    <mergeCell ref="R23:R24"/>
    <mergeCell ref="S23:S24"/>
    <mergeCell ref="T23:T24"/>
    <mergeCell ref="I23:I24"/>
    <mergeCell ref="J23:J24"/>
    <mergeCell ref="K23:M24"/>
    <mergeCell ref="N23:N24"/>
    <mergeCell ref="O23:O24"/>
    <mergeCell ref="P23:P24"/>
    <mergeCell ref="A23:A24"/>
    <mergeCell ref="N25:P26"/>
    <mergeCell ref="Q25:Q26"/>
    <mergeCell ref="R25:R26"/>
    <mergeCell ref="S25:S26"/>
    <mergeCell ref="T25:T26"/>
    <mergeCell ref="L25:L26"/>
    <mergeCell ref="M25:M26"/>
    <mergeCell ref="Z23:Z24"/>
    <mergeCell ref="AA23:AA24"/>
    <mergeCell ref="U23:U24"/>
    <mergeCell ref="V23:V24"/>
    <mergeCell ref="C23:C24"/>
    <mergeCell ref="E23:E24"/>
    <mergeCell ref="F23:F24"/>
    <mergeCell ref="G23:G24"/>
    <mergeCell ref="H25:H26"/>
    <mergeCell ref="I25:I26"/>
    <mergeCell ref="J25:J26"/>
    <mergeCell ref="K25:K26"/>
    <mergeCell ref="W23:W24"/>
    <mergeCell ref="X23:X24"/>
    <mergeCell ref="Y23:Y24"/>
    <mergeCell ref="H23:H24"/>
    <mergeCell ref="V25:V26"/>
    <mergeCell ref="W25:W26"/>
    <mergeCell ref="X25:X26"/>
    <mergeCell ref="Y25:Y26"/>
    <mergeCell ref="AA25:AA26"/>
    <mergeCell ref="U25:U26"/>
    <mergeCell ref="Z25:Z26"/>
    <mergeCell ref="V21:V22"/>
    <mergeCell ref="W21:W22"/>
    <mergeCell ref="X21:X22"/>
    <mergeCell ref="Y21:Y22"/>
    <mergeCell ref="K17:M18"/>
    <mergeCell ref="N17:P18"/>
    <mergeCell ref="Q17:S18"/>
    <mergeCell ref="AA21:AA22"/>
    <mergeCell ref="P21:P22"/>
    <mergeCell ref="Q21:Q22"/>
    <mergeCell ref="R21:R22"/>
    <mergeCell ref="S21:S22"/>
    <mergeCell ref="T21:T22"/>
    <mergeCell ref="U21:U22"/>
    <mergeCell ref="Z21:Z22"/>
    <mergeCell ref="L21:L22"/>
    <mergeCell ref="M21:M22"/>
    <mergeCell ref="N21:N22"/>
    <mergeCell ref="O21:O22"/>
    <mergeCell ref="AA19:AA20"/>
    <mergeCell ref="U19:U20"/>
    <mergeCell ref="V19:V20"/>
    <mergeCell ref="W19:W20"/>
    <mergeCell ref="A21:A22"/>
    <mergeCell ref="C21:C22"/>
    <mergeCell ref="E21:E22"/>
    <mergeCell ref="F21:F22"/>
    <mergeCell ref="G21:G22"/>
    <mergeCell ref="Q19:Q20"/>
    <mergeCell ref="R19:R20"/>
    <mergeCell ref="S19:S20"/>
    <mergeCell ref="T19:T20"/>
    <mergeCell ref="K19:K20"/>
    <mergeCell ref="L19:L20"/>
    <mergeCell ref="M19:M20"/>
    <mergeCell ref="N19:N20"/>
    <mergeCell ref="O19:O20"/>
    <mergeCell ref="P19:P20"/>
    <mergeCell ref="H21:J22"/>
    <mergeCell ref="K21:K22"/>
    <mergeCell ref="A19:A20"/>
    <mergeCell ref="C19:C20"/>
    <mergeCell ref="E19:G20"/>
    <mergeCell ref="C17:D18"/>
    <mergeCell ref="E17:G18"/>
    <mergeCell ref="H17:J18"/>
    <mergeCell ref="Z14:Z15"/>
    <mergeCell ref="AA14:AA15"/>
    <mergeCell ref="N14:N15"/>
    <mergeCell ref="O14:O15"/>
    <mergeCell ref="P14:P15"/>
    <mergeCell ref="Q14:Q15"/>
    <mergeCell ref="R14:R15"/>
    <mergeCell ref="S14:S15"/>
    <mergeCell ref="T17:V18"/>
    <mergeCell ref="W17:Y18"/>
    <mergeCell ref="Z17:Z18"/>
    <mergeCell ref="AA17:AA18"/>
    <mergeCell ref="H14:H15"/>
    <mergeCell ref="I14:I15"/>
    <mergeCell ref="J14:J15"/>
    <mergeCell ref="K14:K15"/>
    <mergeCell ref="L14:L15"/>
    <mergeCell ref="M14:M15"/>
    <mergeCell ref="X12:X13"/>
    <mergeCell ref="Y12:Y13"/>
    <mergeCell ref="H12:H13"/>
    <mergeCell ref="T14:V15"/>
    <mergeCell ref="W14:W15"/>
    <mergeCell ref="X14:X15"/>
    <mergeCell ref="Y14:Y15"/>
    <mergeCell ref="Z12:Z13"/>
    <mergeCell ref="H19:H20"/>
    <mergeCell ref="I19:I20"/>
    <mergeCell ref="J19:J20"/>
    <mergeCell ref="Z19:Z20"/>
    <mergeCell ref="X19:X20"/>
    <mergeCell ref="Y19:Y20"/>
    <mergeCell ref="AA12:AA13"/>
    <mergeCell ref="A14:A15"/>
    <mergeCell ref="C14:C15"/>
    <mergeCell ref="E14:E15"/>
    <mergeCell ref="F14:F15"/>
    <mergeCell ref="G14:G15"/>
    <mergeCell ref="O12:O13"/>
    <mergeCell ref="P12:P13"/>
    <mergeCell ref="Q12:S13"/>
    <mergeCell ref="T12:T13"/>
    <mergeCell ref="U12:U13"/>
    <mergeCell ref="V12:V13"/>
    <mergeCell ref="I12:I13"/>
    <mergeCell ref="J12:J13"/>
    <mergeCell ref="K12:K13"/>
    <mergeCell ref="L12:L13"/>
    <mergeCell ref="M12:M13"/>
    <mergeCell ref="N12:N13"/>
    <mergeCell ref="A12:A13"/>
    <mergeCell ref="C12:C13"/>
    <mergeCell ref="E12:E13"/>
    <mergeCell ref="F12:F13"/>
    <mergeCell ref="G12:G13"/>
    <mergeCell ref="W12:W13"/>
    <mergeCell ref="X8:X9"/>
    <mergeCell ref="Y8:Y9"/>
    <mergeCell ref="V10:V11"/>
    <mergeCell ref="W10:W11"/>
    <mergeCell ref="X10:X11"/>
    <mergeCell ref="Y10:Y11"/>
    <mergeCell ref="Z10:Z11"/>
    <mergeCell ref="AA10:AA11"/>
    <mergeCell ref="N10:P11"/>
    <mergeCell ref="Q10:Q11"/>
    <mergeCell ref="R10:R11"/>
    <mergeCell ref="S10:S11"/>
    <mergeCell ref="T10:T11"/>
    <mergeCell ref="U10:U11"/>
    <mergeCell ref="A10:A11"/>
    <mergeCell ref="C10:C11"/>
    <mergeCell ref="E10:E11"/>
    <mergeCell ref="F10:F11"/>
    <mergeCell ref="G10:G11"/>
    <mergeCell ref="Q8:Q9"/>
    <mergeCell ref="R8:R9"/>
    <mergeCell ref="S8:S9"/>
    <mergeCell ref="T8:T9"/>
    <mergeCell ref="I8:I9"/>
    <mergeCell ref="J8:J9"/>
    <mergeCell ref="K8:M9"/>
    <mergeCell ref="N8:N9"/>
    <mergeCell ref="O8:O9"/>
    <mergeCell ref="P8:P9"/>
    <mergeCell ref="H10:H11"/>
    <mergeCell ref="I10:I11"/>
    <mergeCell ref="J10:J11"/>
    <mergeCell ref="K10:K11"/>
    <mergeCell ref="L10:L11"/>
    <mergeCell ref="M10:M11"/>
    <mergeCell ref="AA6:AA7"/>
    <mergeCell ref="A8:A9"/>
    <mergeCell ref="C8:C9"/>
    <mergeCell ref="E8:E9"/>
    <mergeCell ref="F8:F9"/>
    <mergeCell ref="G8:G9"/>
    <mergeCell ref="H8:H9"/>
    <mergeCell ref="R6:R7"/>
    <mergeCell ref="S6:S7"/>
    <mergeCell ref="T6:T7"/>
    <mergeCell ref="U6:U7"/>
    <mergeCell ref="V6:V7"/>
    <mergeCell ref="W6:W7"/>
    <mergeCell ref="L6:L7"/>
    <mergeCell ref="M6:M7"/>
    <mergeCell ref="N6:N7"/>
    <mergeCell ref="O6:O7"/>
    <mergeCell ref="P6:P7"/>
    <mergeCell ref="Q6:Q7"/>
    <mergeCell ref="Z8:Z9"/>
    <mergeCell ref="AA8:AA9"/>
    <mergeCell ref="U8:U9"/>
    <mergeCell ref="V8:V9"/>
    <mergeCell ref="W8:W9"/>
    <mergeCell ref="Z4:Z5"/>
    <mergeCell ref="AA4:AA5"/>
    <mergeCell ref="A6:A7"/>
    <mergeCell ref="C6:C7"/>
    <mergeCell ref="E6:E7"/>
    <mergeCell ref="F6:F7"/>
    <mergeCell ref="G6:G7"/>
    <mergeCell ref="H6:J7"/>
    <mergeCell ref="K6:K7"/>
    <mergeCell ref="S4:S5"/>
    <mergeCell ref="T4:T5"/>
    <mergeCell ref="U4:U5"/>
    <mergeCell ref="V4:V5"/>
    <mergeCell ref="W4:W5"/>
    <mergeCell ref="X4:X5"/>
    <mergeCell ref="M4:M5"/>
    <mergeCell ref="N4:N5"/>
    <mergeCell ref="O4:O5"/>
    <mergeCell ref="P4:P5"/>
    <mergeCell ref="Q4:Q5"/>
    <mergeCell ref="R4:R5"/>
    <mergeCell ref="X6:X7"/>
    <mergeCell ref="Y6:Y7"/>
    <mergeCell ref="Z6:Z7"/>
    <mergeCell ref="A4:A5"/>
    <mergeCell ref="C4:C5"/>
    <mergeCell ref="E4:G5"/>
    <mergeCell ref="H4:H5"/>
    <mergeCell ref="I4:I5"/>
    <mergeCell ref="J4:J5"/>
    <mergeCell ref="K4:K5"/>
    <mergeCell ref="L4:L5"/>
    <mergeCell ref="Y4:Y5"/>
    <mergeCell ref="C1:AA1"/>
    <mergeCell ref="AC1:AM1"/>
    <mergeCell ref="C2:D3"/>
    <mergeCell ref="E2:G3"/>
    <mergeCell ref="H2:J3"/>
    <mergeCell ref="K2:M3"/>
    <mergeCell ref="N2:P3"/>
    <mergeCell ref="Q2:S3"/>
    <mergeCell ref="T2:V3"/>
    <mergeCell ref="W2:Y3"/>
    <mergeCell ref="Z2:Z3"/>
    <mergeCell ref="AA2:AA3"/>
  </mergeCells>
  <printOptions horizontalCentered="1" verticalCentered="1"/>
  <pageMargins left="0.19685039370078741" right="0.19685039370078741" top="0.19685039370078741" bottom="0.19685039370078741" header="0" footer="0"/>
  <pageSetup paperSize="9" scale="99" orientation="landscape" r:id="rId1"/>
  <headerFooter alignWithMargins="0"/>
  <colBreaks count="1" manualBreakCount="1">
    <brk id="28" max="3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AR50"/>
  <sheetViews>
    <sheetView zoomScaleNormal="100" zoomScaleSheetLayoutView="100" workbookViewId="0">
      <selection activeCell="AD31" sqref="AD31:AD36"/>
    </sheetView>
  </sheetViews>
  <sheetFormatPr defaultRowHeight="12.75" x14ac:dyDescent="0.2"/>
  <cols>
    <col min="1" max="1" width="3.42578125" style="2" customWidth="1"/>
    <col min="2" max="3" width="2" style="2" customWidth="1"/>
    <col min="4" max="4" width="21.140625" style="2" customWidth="1"/>
    <col min="5" max="22" width="2" style="2" customWidth="1"/>
    <col min="23" max="23" width="2.42578125" style="2" customWidth="1"/>
    <col min="24" max="24" width="2" style="2" customWidth="1"/>
    <col min="25" max="25" width="2.5703125" style="2" customWidth="1"/>
    <col min="26" max="26" width="5.7109375" style="2" customWidth="1"/>
    <col min="27" max="27" width="5.7109375" style="20" customWidth="1"/>
    <col min="28" max="28" width="2.5703125" style="2" customWidth="1"/>
    <col min="29" max="29" width="18.7109375" style="9" customWidth="1"/>
    <col min="30" max="30" width="2.7109375" style="3" customWidth="1"/>
    <col min="31" max="31" width="18.7109375" style="9" customWidth="1"/>
    <col min="32" max="36" width="2.7109375" style="3" customWidth="1"/>
    <col min="37" max="40" width="2.7109375" style="21" customWidth="1"/>
    <col min="41" max="42" width="5.7109375" style="3" customWidth="1"/>
    <col min="43" max="43" width="5.7109375" style="9" customWidth="1"/>
    <col min="44" max="44" width="5.7109375" style="2" customWidth="1"/>
    <col min="45" max="48" width="5.7109375" customWidth="1"/>
    <col min="257" max="257" width="3.42578125" customWidth="1"/>
    <col min="258" max="259" width="2" customWidth="1"/>
    <col min="260" max="260" width="21.140625" customWidth="1"/>
    <col min="261" max="278" width="2" customWidth="1"/>
    <col min="279" max="279" width="2.42578125" customWidth="1"/>
    <col min="280" max="280" width="2" customWidth="1"/>
    <col min="281" max="281" width="2.5703125" customWidth="1"/>
    <col min="282" max="283" width="5.7109375" customWidth="1"/>
    <col min="284" max="284" width="2.5703125" customWidth="1"/>
    <col min="285" max="285" width="18.7109375" customWidth="1"/>
    <col min="286" max="286" width="2.7109375" customWidth="1"/>
    <col min="287" max="287" width="18.7109375" customWidth="1"/>
    <col min="288" max="296" width="2.7109375" customWidth="1"/>
    <col min="297" max="304" width="5.7109375" customWidth="1"/>
    <col min="513" max="513" width="3.42578125" customWidth="1"/>
    <col min="514" max="515" width="2" customWidth="1"/>
    <col min="516" max="516" width="21.140625" customWidth="1"/>
    <col min="517" max="534" width="2" customWidth="1"/>
    <col min="535" max="535" width="2.42578125" customWidth="1"/>
    <col min="536" max="536" width="2" customWidth="1"/>
    <col min="537" max="537" width="2.5703125" customWidth="1"/>
    <col min="538" max="539" width="5.7109375" customWidth="1"/>
    <col min="540" max="540" width="2.5703125" customWidth="1"/>
    <col min="541" max="541" width="18.7109375" customWidth="1"/>
    <col min="542" max="542" width="2.7109375" customWidth="1"/>
    <col min="543" max="543" width="18.7109375" customWidth="1"/>
    <col min="544" max="552" width="2.7109375" customWidth="1"/>
    <col min="553" max="560" width="5.7109375" customWidth="1"/>
    <col min="769" max="769" width="3.42578125" customWidth="1"/>
    <col min="770" max="771" width="2" customWidth="1"/>
    <col min="772" max="772" width="21.140625" customWidth="1"/>
    <col min="773" max="790" width="2" customWidth="1"/>
    <col min="791" max="791" width="2.42578125" customWidth="1"/>
    <col min="792" max="792" width="2" customWidth="1"/>
    <col min="793" max="793" width="2.5703125" customWidth="1"/>
    <col min="794" max="795" width="5.7109375" customWidth="1"/>
    <col min="796" max="796" width="2.5703125" customWidth="1"/>
    <col min="797" max="797" width="18.7109375" customWidth="1"/>
    <col min="798" max="798" width="2.7109375" customWidth="1"/>
    <col min="799" max="799" width="18.7109375" customWidth="1"/>
    <col min="800" max="808" width="2.7109375" customWidth="1"/>
    <col min="809" max="816" width="5.7109375" customWidth="1"/>
    <col min="1025" max="1025" width="3.42578125" customWidth="1"/>
    <col min="1026" max="1027" width="2" customWidth="1"/>
    <col min="1028" max="1028" width="21.140625" customWidth="1"/>
    <col min="1029" max="1046" width="2" customWidth="1"/>
    <col min="1047" max="1047" width="2.42578125" customWidth="1"/>
    <col min="1048" max="1048" width="2" customWidth="1"/>
    <col min="1049" max="1049" width="2.5703125" customWidth="1"/>
    <col min="1050" max="1051" width="5.7109375" customWidth="1"/>
    <col min="1052" max="1052" width="2.5703125" customWidth="1"/>
    <col min="1053" max="1053" width="18.7109375" customWidth="1"/>
    <col min="1054" max="1054" width="2.7109375" customWidth="1"/>
    <col min="1055" max="1055" width="18.7109375" customWidth="1"/>
    <col min="1056" max="1064" width="2.7109375" customWidth="1"/>
    <col min="1065" max="1072" width="5.7109375" customWidth="1"/>
    <col min="1281" max="1281" width="3.42578125" customWidth="1"/>
    <col min="1282" max="1283" width="2" customWidth="1"/>
    <col min="1284" max="1284" width="21.140625" customWidth="1"/>
    <col min="1285" max="1302" width="2" customWidth="1"/>
    <col min="1303" max="1303" width="2.42578125" customWidth="1"/>
    <col min="1304" max="1304" width="2" customWidth="1"/>
    <col min="1305" max="1305" width="2.5703125" customWidth="1"/>
    <col min="1306" max="1307" width="5.7109375" customWidth="1"/>
    <col min="1308" max="1308" width="2.5703125" customWidth="1"/>
    <col min="1309" max="1309" width="18.7109375" customWidth="1"/>
    <col min="1310" max="1310" width="2.7109375" customWidth="1"/>
    <col min="1311" max="1311" width="18.7109375" customWidth="1"/>
    <col min="1312" max="1320" width="2.7109375" customWidth="1"/>
    <col min="1321" max="1328" width="5.7109375" customWidth="1"/>
    <col min="1537" max="1537" width="3.42578125" customWidth="1"/>
    <col min="1538" max="1539" width="2" customWidth="1"/>
    <col min="1540" max="1540" width="21.140625" customWidth="1"/>
    <col min="1541" max="1558" width="2" customWidth="1"/>
    <col min="1559" max="1559" width="2.42578125" customWidth="1"/>
    <col min="1560" max="1560" width="2" customWidth="1"/>
    <col min="1561" max="1561" width="2.5703125" customWidth="1"/>
    <col min="1562" max="1563" width="5.7109375" customWidth="1"/>
    <col min="1564" max="1564" width="2.5703125" customWidth="1"/>
    <col min="1565" max="1565" width="18.7109375" customWidth="1"/>
    <col min="1566" max="1566" width="2.7109375" customWidth="1"/>
    <col min="1567" max="1567" width="18.7109375" customWidth="1"/>
    <col min="1568" max="1576" width="2.7109375" customWidth="1"/>
    <col min="1577" max="1584" width="5.7109375" customWidth="1"/>
    <col min="1793" max="1793" width="3.42578125" customWidth="1"/>
    <col min="1794" max="1795" width="2" customWidth="1"/>
    <col min="1796" max="1796" width="21.140625" customWidth="1"/>
    <col min="1797" max="1814" width="2" customWidth="1"/>
    <col min="1815" max="1815" width="2.42578125" customWidth="1"/>
    <col min="1816" max="1816" width="2" customWidth="1"/>
    <col min="1817" max="1817" width="2.5703125" customWidth="1"/>
    <col min="1818" max="1819" width="5.7109375" customWidth="1"/>
    <col min="1820" max="1820" width="2.5703125" customWidth="1"/>
    <col min="1821" max="1821" width="18.7109375" customWidth="1"/>
    <col min="1822" max="1822" width="2.7109375" customWidth="1"/>
    <col min="1823" max="1823" width="18.7109375" customWidth="1"/>
    <col min="1824" max="1832" width="2.7109375" customWidth="1"/>
    <col min="1833" max="1840" width="5.7109375" customWidth="1"/>
    <col min="2049" max="2049" width="3.42578125" customWidth="1"/>
    <col min="2050" max="2051" width="2" customWidth="1"/>
    <col min="2052" max="2052" width="21.140625" customWidth="1"/>
    <col min="2053" max="2070" width="2" customWidth="1"/>
    <col min="2071" max="2071" width="2.42578125" customWidth="1"/>
    <col min="2072" max="2072" width="2" customWidth="1"/>
    <col min="2073" max="2073" width="2.5703125" customWidth="1"/>
    <col min="2074" max="2075" width="5.7109375" customWidth="1"/>
    <col min="2076" max="2076" width="2.5703125" customWidth="1"/>
    <col min="2077" max="2077" width="18.7109375" customWidth="1"/>
    <col min="2078" max="2078" width="2.7109375" customWidth="1"/>
    <col min="2079" max="2079" width="18.7109375" customWidth="1"/>
    <col min="2080" max="2088" width="2.7109375" customWidth="1"/>
    <col min="2089" max="2096" width="5.7109375" customWidth="1"/>
    <col min="2305" max="2305" width="3.42578125" customWidth="1"/>
    <col min="2306" max="2307" width="2" customWidth="1"/>
    <col min="2308" max="2308" width="21.140625" customWidth="1"/>
    <col min="2309" max="2326" width="2" customWidth="1"/>
    <col min="2327" max="2327" width="2.42578125" customWidth="1"/>
    <col min="2328" max="2328" width="2" customWidth="1"/>
    <col min="2329" max="2329" width="2.5703125" customWidth="1"/>
    <col min="2330" max="2331" width="5.7109375" customWidth="1"/>
    <col min="2332" max="2332" width="2.5703125" customWidth="1"/>
    <col min="2333" max="2333" width="18.7109375" customWidth="1"/>
    <col min="2334" max="2334" width="2.7109375" customWidth="1"/>
    <col min="2335" max="2335" width="18.7109375" customWidth="1"/>
    <col min="2336" max="2344" width="2.7109375" customWidth="1"/>
    <col min="2345" max="2352" width="5.7109375" customWidth="1"/>
    <col min="2561" max="2561" width="3.42578125" customWidth="1"/>
    <col min="2562" max="2563" width="2" customWidth="1"/>
    <col min="2564" max="2564" width="21.140625" customWidth="1"/>
    <col min="2565" max="2582" width="2" customWidth="1"/>
    <col min="2583" max="2583" width="2.42578125" customWidth="1"/>
    <col min="2584" max="2584" width="2" customWidth="1"/>
    <col min="2585" max="2585" width="2.5703125" customWidth="1"/>
    <col min="2586" max="2587" width="5.7109375" customWidth="1"/>
    <col min="2588" max="2588" width="2.5703125" customWidth="1"/>
    <col min="2589" max="2589" width="18.7109375" customWidth="1"/>
    <col min="2590" max="2590" width="2.7109375" customWidth="1"/>
    <col min="2591" max="2591" width="18.7109375" customWidth="1"/>
    <col min="2592" max="2600" width="2.7109375" customWidth="1"/>
    <col min="2601" max="2608" width="5.7109375" customWidth="1"/>
    <col min="2817" max="2817" width="3.42578125" customWidth="1"/>
    <col min="2818" max="2819" width="2" customWidth="1"/>
    <col min="2820" max="2820" width="21.140625" customWidth="1"/>
    <col min="2821" max="2838" width="2" customWidth="1"/>
    <col min="2839" max="2839" width="2.42578125" customWidth="1"/>
    <col min="2840" max="2840" width="2" customWidth="1"/>
    <col min="2841" max="2841" width="2.5703125" customWidth="1"/>
    <col min="2842" max="2843" width="5.7109375" customWidth="1"/>
    <col min="2844" max="2844" width="2.5703125" customWidth="1"/>
    <col min="2845" max="2845" width="18.7109375" customWidth="1"/>
    <col min="2846" max="2846" width="2.7109375" customWidth="1"/>
    <col min="2847" max="2847" width="18.7109375" customWidth="1"/>
    <col min="2848" max="2856" width="2.7109375" customWidth="1"/>
    <col min="2857" max="2864" width="5.7109375" customWidth="1"/>
    <col min="3073" max="3073" width="3.42578125" customWidth="1"/>
    <col min="3074" max="3075" width="2" customWidth="1"/>
    <col min="3076" max="3076" width="21.140625" customWidth="1"/>
    <col min="3077" max="3094" width="2" customWidth="1"/>
    <col min="3095" max="3095" width="2.42578125" customWidth="1"/>
    <col min="3096" max="3096" width="2" customWidth="1"/>
    <col min="3097" max="3097" width="2.5703125" customWidth="1"/>
    <col min="3098" max="3099" width="5.7109375" customWidth="1"/>
    <col min="3100" max="3100" width="2.5703125" customWidth="1"/>
    <col min="3101" max="3101" width="18.7109375" customWidth="1"/>
    <col min="3102" max="3102" width="2.7109375" customWidth="1"/>
    <col min="3103" max="3103" width="18.7109375" customWidth="1"/>
    <col min="3104" max="3112" width="2.7109375" customWidth="1"/>
    <col min="3113" max="3120" width="5.7109375" customWidth="1"/>
    <col min="3329" max="3329" width="3.42578125" customWidth="1"/>
    <col min="3330" max="3331" width="2" customWidth="1"/>
    <col min="3332" max="3332" width="21.140625" customWidth="1"/>
    <col min="3333" max="3350" width="2" customWidth="1"/>
    <col min="3351" max="3351" width="2.42578125" customWidth="1"/>
    <col min="3352" max="3352" width="2" customWidth="1"/>
    <col min="3353" max="3353" width="2.5703125" customWidth="1"/>
    <col min="3354" max="3355" width="5.7109375" customWidth="1"/>
    <col min="3356" max="3356" width="2.5703125" customWidth="1"/>
    <col min="3357" max="3357" width="18.7109375" customWidth="1"/>
    <col min="3358" max="3358" width="2.7109375" customWidth="1"/>
    <col min="3359" max="3359" width="18.7109375" customWidth="1"/>
    <col min="3360" max="3368" width="2.7109375" customWidth="1"/>
    <col min="3369" max="3376" width="5.7109375" customWidth="1"/>
    <col min="3585" max="3585" width="3.42578125" customWidth="1"/>
    <col min="3586" max="3587" width="2" customWidth="1"/>
    <col min="3588" max="3588" width="21.140625" customWidth="1"/>
    <col min="3589" max="3606" width="2" customWidth="1"/>
    <col min="3607" max="3607" width="2.42578125" customWidth="1"/>
    <col min="3608" max="3608" width="2" customWidth="1"/>
    <col min="3609" max="3609" width="2.5703125" customWidth="1"/>
    <col min="3610" max="3611" width="5.7109375" customWidth="1"/>
    <col min="3612" max="3612" width="2.5703125" customWidth="1"/>
    <col min="3613" max="3613" width="18.7109375" customWidth="1"/>
    <col min="3614" max="3614" width="2.7109375" customWidth="1"/>
    <col min="3615" max="3615" width="18.7109375" customWidth="1"/>
    <col min="3616" max="3624" width="2.7109375" customWidth="1"/>
    <col min="3625" max="3632" width="5.7109375" customWidth="1"/>
    <col min="3841" max="3841" width="3.42578125" customWidth="1"/>
    <col min="3842" max="3843" width="2" customWidth="1"/>
    <col min="3844" max="3844" width="21.140625" customWidth="1"/>
    <col min="3845" max="3862" width="2" customWidth="1"/>
    <col min="3863" max="3863" width="2.42578125" customWidth="1"/>
    <col min="3864" max="3864" width="2" customWidth="1"/>
    <col min="3865" max="3865" width="2.5703125" customWidth="1"/>
    <col min="3866" max="3867" width="5.7109375" customWidth="1"/>
    <col min="3868" max="3868" width="2.5703125" customWidth="1"/>
    <col min="3869" max="3869" width="18.7109375" customWidth="1"/>
    <col min="3870" max="3870" width="2.7109375" customWidth="1"/>
    <col min="3871" max="3871" width="18.7109375" customWidth="1"/>
    <col min="3872" max="3880" width="2.7109375" customWidth="1"/>
    <col min="3881" max="3888" width="5.7109375" customWidth="1"/>
    <col min="4097" max="4097" width="3.42578125" customWidth="1"/>
    <col min="4098" max="4099" width="2" customWidth="1"/>
    <col min="4100" max="4100" width="21.140625" customWidth="1"/>
    <col min="4101" max="4118" width="2" customWidth="1"/>
    <col min="4119" max="4119" width="2.42578125" customWidth="1"/>
    <col min="4120" max="4120" width="2" customWidth="1"/>
    <col min="4121" max="4121" width="2.5703125" customWidth="1"/>
    <col min="4122" max="4123" width="5.7109375" customWidth="1"/>
    <col min="4124" max="4124" width="2.5703125" customWidth="1"/>
    <col min="4125" max="4125" width="18.7109375" customWidth="1"/>
    <col min="4126" max="4126" width="2.7109375" customWidth="1"/>
    <col min="4127" max="4127" width="18.7109375" customWidth="1"/>
    <col min="4128" max="4136" width="2.7109375" customWidth="1"/>
    <col min="4137" max="4144" width="5.7109375" customWidth="1"/>
    <col min="4353" max="4353" width="3.42578125" customWidth="1"/>
    <col min="4354" max="4355" width="2" customWidth="1"/>
    <col min="4356" max="4356" width="21.140625" customWidth="1"/>
    <col min="4357" max="4374" width="2" customWidth="1"/>
    <col min="4375" max="4375" width="2.42578125" customWidth="1"/>
    <col min="4376" max="4376" width="2" customWidth="1"/>
    <col min="4377" max="4377" width="2.5703125" customWidth="1"/>
    <col min="4378" max="4379" width="5.7109375" customWidth="1"/>
    <col min="4380" max="4380" width="2.5703125" customWidth="1"/>
    <col min="4381" max="4381" width="18.7109375" customWidth="1"/>
    <col min="4382" max="4382" width="2.7109375" customWidth="1"/>
    <col min="4383" max="4383" width="18.7109375" customWidth="1"/>
    <col min="4384" max="4392" width="2.7109375" customWidth="1"/>
    <col min="4393" max="4400" width="5.7109375" customWidth="1"/>
    <col min="4609" max="4609" width="3.42578125" customWidth="1"/>
    <col min="4610" max="4611" width="2" customWidth="1"/>
    <col min="4612" max="4612" width="21.140625" customWidth="1"/>
    <col min="4613" max="4630" width="2" customWidth="1"/>
    <col min="4631" max="4631" width="2.42578125" customWidth="1"/>
    <col min="4632" max="4632" width="2" customWidth="1"/>
    <col min="4633" max="4633" width="2.5703125" customWidth="1"/>
    <col min="4634" max="4635" width="5.7109375" customWidth="1"/>
    <col min="4636" max="4636" width="2.5703125" customWidth="1"/>
    <col min="4637" max="4637" width="18.7109375" customWidth="1"/>
    <col min="4638" max="4638" width="2.7109375" customWidth="1"/>
    <col min="4639" max="4639" width="18.7109375" customWidth="1"/>
    <col min="4640" max="4648" width="2.7109375" customWidth="1"/>
    <col min="4649" max="4656" width="5.7109375" customWidth="1"/>
    <col min="4865" max="4865" width="3.42578125" customWidth="1"/>
    <col min="4866" max="4867" width="2" customWidth="1"/>
    <col min="4868" max="4868" width="21.140625" customWidth="1"/>
    <col min="4869" max="4886" width="2" customWidth="1"/>
    <col min="4887" max="4887" width="2.42578125" customWidth="1"/>
    <col min="4888" max="4888" width="2" customWidth="1"/>
    <col min="4889" max="4889" width="2.5703125" customWidth="1"/>
    <col min="4890" max="4891" width="5.7109375" customWidth="1"/>
    <col min="4892" max="4892" width="2.5703125" customWidth="1"/>
    <col min="4893" max="4893" width="18.7109375" customWidth="1"/>
    <col min="4894" max="4894" width="2.7109375" customWidth="1"/>
    <col min="4895" max="4895" width="18.7109375" customWidth="1"/>
    <col min="4896" max="4904" width="2.7109375" customWidth="1"/>
    <col min="4905" max="4912" width="5.7109375" customWidth="1"/>
    <col min="5121" max="5121" width="3.42578125" customWidth="1"/>
    <col min="5122" max="5123" width="2" customWidth="1"/>
    <col min="5124" max="5124" width="21.140625" customWidth="1"/>
    <col min="5125" max="5142" width="2" customWidth="1"/>
    <col min="5143" max="5143" width="2.42578125" customWidth="1"/>
    <col min="5144" max="5144" width="2" customWidth="1"/>
    <col min="5145" max="5145" width="2.5703125" customWidth="1"/>
    <col min="5146" max="5147" width="5.7109375" customWidth="1"/>
    <col min="5148" max="5148" width="2.5703125" customWidth="1"/>
    <col min="5149" max="5149" width="18.7109375" customWidth="1"/>
    <col min="5150" max="5150" width="2.7109375" customWidth="1"/>
    <col min="5151" max="5151" width="18.7109375" customWidth="1"/>
    <col min="5152" max="5160" width="2.7109375" customWidth="1"/>
    <col min="5161" max="5168" width="5.7109375" customWidth="1"/>
    <col min="5377" max="5377" width="3.42578125" customWidth="1"/>
    <col min="5378" max="5379" width="2" customWidth="1"/>
    <col min="5380" max="5380" width="21.140625" customWidth="1"/>
    <col min="5381" max="5398" width="2" customWidth="1"/>
    <col min="5399" max="5399" width="2.42578125" customWidth="1"/>
    <col min="5400" max="5400" width="2" customWidth="1"/>
    <col min="5401" max="5401" width="2.5703125" customWidth="1"/>
    <col min="5402" max="5403" width="5.7109375" customWidth="1"/>
    <col min="5404" max="5404" width="2.5703125" customWidth="1"/>
    <col min="5405" max="5405" width="18.7109375" customWidth="1"/>
    <col min="5406" max="5406" width="2.7109375" customWidth="1"/>
    <col min="5407" max="5407" width="18.7109375" customWidth="1"/>
    <col min="5408" max="5416" width="2.7109375" customWidth="1"/>
    <col min="5417" max="5424" width="5.7109375" customWidth="1"/>
    <col min="5633" max="5633" width="3.42578125" customWidth="1"/>
    <col min="5634" max="5635" width="2" customWidth="1"/>
    <col min="5636" max="5636" width="21.140625" customWidth="1"/>
    <col min="5637" max="5654" width="2" customWidth="1"/>
    <col min="5655" max="5655" width="2.42578125" customWidth="1"/>
    <col min="5656" max="5656" width="2" customWidth="1"/>
    <col min="5657" max="5657" width="2.5703125" customWidth="1"/>
    <col min="5658" max="5659" width="5.7109375" customWidth="1"/>
    <col min="5660" max="5660" width="2.5703125" customWidth="1"/>
    <col min="5661" max="5661" width="18.7109375" customWidth="1"/>
    <col min="5662" max="5662" width="2.7109375" customWidth="1"/>
    <col min="5663" max="5663" width="18.7109375" customWidth="1"/>
    <col min="5664" max="5672" width="2.7109375" customWidth="1"/>
    <col min="5673" max="5680" width="5.7109375" customWidth="1"/>
    <col min="5889" max="5889" width="3.42578125" customWidth="1"/>
    <col min="5890" max="5891" width="2" customWidth="1"/>
    <col min="5892" max="5892" width="21.140625" customWidth="1"/>
    <col min="5893" max="5910" width="2" customWidth="1"/>
    <col min="5911" max="5911" width="2.42578125" customWidth="1"/>
    <col min="5912" max="5912" width="2" customWidth="1"/>
    <col min="5913" max="5913" width="2.5703125" customWidth="1"/>
    <col min="5914" max="5915" width="5.7109375" customWidth="1"/>
    <col min="5916" max="5916" width="2.5703125" customWidth="1"/>
    <col min="5917" max="5917" width="18.7109375" customWidth="1"/>
    <col min="5918" max="5918" width="2.7109375" customWidth="1"/>
    <col min="5919" max="5919" width="18.7109375" customWidth="1"/>
    <col min="5920" max="5928" width="2.7109375" customWidth="1"/>
    <col min="5929" max="5936" width="5.7109375" customWidth="1"/>
    <col min="6145" max="6145" width="3.42578125" customWidth="1"/>
    <col min="6146" max="6147" width="2" customWidth="1"/>
    <col min="6148" max="6148" width="21.140625" customWidth="1"/>
    <col min="6149" max="6166" width="2" customWidth="1"/>
    <col min="6167" max="6167" width="2.42578125" customWidth="1"/>
    <col min="6168" max="6168" width="2" customWidth="1"/>
    <col min="6169" max="6169" width="2.5703125" customWidth="1"/>
    <col min="6170" max="6171" width="5.7109375" customWidth="1"/>
    <col min="6172" max="6172" width="2.5703125" customWidth="1"/>
    <col min="6173" max="6173" width="18.7109375" customWidth="1"/>
    <col min="6174" max="6174" width="2.7109375" customWidth="1"/>
    <col min="6175" max="6175" width="18.7109375" customWidth="1"/>
    <col min="6176" max="6184" width="2.7109375" customWidth="1"/>
    <col min="6185" max="6192" width="5.7109375" customWidth="1"/>
    <col min="6401" max="6401" width="3.42578125" customWidth="1"/>
    <col min="6402" max="6403" width="2" customWidth="1"/>
    <col min="6404" max="6404" width="21.140625" customWidth="1"/>
    <col min="6405" max="6422" width="2" customWidth="1"/>
    <col min="6423" max="6423" width="2.42578125" customWidth="1"/>
    <col min="6424" max="6424" width="2" customWidth="1"/>
    <col min="6425" max="6425" width="2.5703125" customWidth="1"/>
    <col min="6426" max="6427" width="5.7109375" customWidth="1"/>
    <col min="6428" max="6428" width="2.5703125" customWidth="1"/>
    <col min="6429" max="6429" width="18.7109375" customWidth="1"/>
    <col min="6430" max="6430" width="2.7109375" customWidth="1"/>
    <col min="6431" max="6431" width="18.7109375" customWidth="1"/>
    <col min="6432" max="6440" width="2.7109375" customWidth="1"/>
    <col min="6441" max="6448" width="5.7109375" customWidth="1"/>
    <col min="6657" max="6657" width="3.42578125" customWidth="1"/>
    <col min="6658" max="6659" width="2" customWidth="1"/>
    <col min="6660" max="6660" width="21.140625" customWidth="1"/>
    <col min="6661" max="6678" width="2" customWidth="1"/>
    <col min="6679" max="6679" width="2.42578125" customWidth="1"/>
    <col min="6680" max="6680" width="2" customWidth="1"/>
    <col min="6681" max="6681" width="2.5703125" customWidth="1"/>
    <col min="6682" max="6683" width="5.7109375" customWidth="1"/>
    <col min="6684" max="6684" width="2.5703125" customWidth="1"/>
    <col min="6685" max="6685" width="18.7109375" customWidth="1"/>
    <col min="6686" max="6686" width="2.7109375" customWidth="1"/>
    <col min="6687" max="6687" width="18.7109375" customWidth="1"/>
    <col min="6688" max="6696" width="2.7109375" customWidth="1"/>
    <col min="6697" max="6704" width="5.7109375" customWidth="1"/>
    <col min="6913" max="6913" width="3.42578125" customWidth="1"/>
    <col min="6914" max="6915" width="2" customWidth="1"/>
    <col min="6916" max="6916" width="21.140625" customWidth="1"/>
    <col min="6917" max="6934" width="2" customWidth="1"/>
    <col min="6935" max="6935" width="2.42578125" customWidth="1"/>
    <col min="6936" max="6936" width="2" customWidth="1"/>
    <col min="6937" max="6937" width="2.5703125" customWidth="1"/>
    <col min="6938" max="6939" width="5.7109375" customWidth="1"/>
    <col min="6940" max="6940" width="2.5703125" customWidth="1"/>
    <col min="6941" max="6941" width="18.7109375" customWidth="1"/>
    <col min="6942" max="6942" width="2.7109375" customWidth="1"/>
    <col min="6943" max="6943" width="18.7109375" customWidth="1"/>
    <col min="6944" max="6952" width="2.7109375" customWidth="1"/>
    <col min="6953" max="6960" width="5.7109375" customWidth="1"/>
    <col min="7169" max="7169" width="3.42578125" customWidth="1"/>
    <col min="7170" max="7171" width="2" customWidth="1"/>
    <col min="7172" max="7172" width="21.140625" customWidth="1"/>
    <col min="7173" max="7190" width="2" customWidth="1"/>
    <col min="7191" max="7191" width="2.42578125" customWidth="1"/>
    <col min="7192" max="7192" width="2" customWidth="1"/>
    <col min="7193" max="7193" width="2.5703125" customWidth="1"/>
    <col min="7194" max="7195" width="5.7109375" customWidth="1"/>
    <col min="7196" max="7196" width="2.5703125" customWidth="1"/>
    <col min="7197" max="7197" width="18.7109375" customWidth="1"/>
    <col min="7198" max="7198" width="2.7109375" customWidth="1"/>
    <col min="7199" max="7199" width="18.7109375" customWidth="1"/>
    <col min="7200" max="7208" width="2.7109375" customWidth="1"/>
    <col min="7209" max="7216" width="5.7109375" customWidth="1"/>
    <col min="7425" max="7425" width="3.42578125" customWidth="1"/>
    <col min="7426" max="7427" width="2" customWidth="1"/>
    <col min="7428" max="7428" width="21.140625" customWidth="1"/>
    <col min="7429" max="7446" width="2" customWidth="1"/>
    <col min="7447" max="7447" width="2.42578125" customWidth="1"/>
    <col min="7448" max="7448" width="2" customWidth="1"/>
    <col min="7449" max="7449" width="2.5703125" customWidth="1"/>
    <col min="7450" max="7451" width="5.7109375" customWidth="1"/>
    <col min="7452" max="7452" width="2.5703125" customWidth="1"/>
    <col min="7453" max="7453" width="18.7109375" customWidth="1"/>
    <col min="7454" max="7454" width="2.7109375" customWidth="1"/>
    <col min="7455" max="7455" width="18.7109375" customWidth="1"/>
    <col min="7456" max="7464" width="2.7109375" customWidth="1"/>
    <col min="7465" max="7472" width="5.7109375" customWidth="1"/>
    <col min="7681" max="7681" width="3.42578125" customWidth="1"/>
    <col min="7682" max="7683" width="2" customWidth="1"/>
    <col min="7684" max="7684" width="21.140625" customWidth="1"/>
    <col min="7685" max="7702" width="2" customWidth="1"/>
    <col min="7703" max="7703" width="2.42578125" customWidth="1"/>
    <col min="7704" max="7704" width="2" customWidth="1"/>
    <col min="7705" max="7705" width="2.5703125" customWidth="1"/>
    <col min="7706" max="7707" width="5.7109375" customWidth="1"/>
    <col min="7708" max="7708" width="2.5703125" customWidth="1"/>
    <col min="7709" max="7709" width="18.7109375" customWidth="1"/>
    <col min="7710" max="7710" width="2.7109375" customWidth="1"/>
    <col min="7711" max="7711" width="18.7109375" customWidth="1"/>
    <col min="7712" max="7720" width="2.7109375" customWidth="1"/>
    <col min="7721" max="7728" width="5.7109375" customWidth="1"/>
    <col min="7937" max="7937" width="3.42578125" customWidth="1"/>
    <col min="7938" max="7939" width="2" customWidth="1"/>
    <col min="7940" max="7940" width="21.140625" customWidth="1"/>
    <col min="7941" max="7958" width="2" customWidth="1"/>
    <col min="7959" max="7959" width="2.42578125" customWidth="1"/>
    <col min="7960" max="7960" width="2" customWidth="1"/>
    <col min="7961" max="7961" width="2.5703125" customWidth="1"/>
    <col min="7962" max="7963" width="5.7109375" customWidth="1"/>
    <col min="7964" max="7964" width="2.5703125" customWidth="1"/>
    <col min="7965" max="7965" width="18.7109375" customWidth="1"/>
    <col min="7966" max="7966" width="2.7109375" customWidth="1"/>
    <col min="7967" max="7967" width="18.7109375" customWidth="1"/>
    <col min="7968" max="7976" width="2.7109375" customWidth="1"/>
    <col min="7977" max="7984" width="5.7109375" customWidth="1"/>
    <col min="8193" max="8193" width="3.42578125" customWidth="1"/>
    <col min="8194" max="8195" width="2" customWidth="1"/>
    <col min="8196" max="8196" width="21.140625" customWidth="1"/>
    <col min="8197" max="8214" width="2" customWidth="1"/>
    <col min="8215" max="8215" width="2.42578125" customWidth="1"/>
    <col min="8216" max="8216" width="2" customWidth="1"/>
    <col min="8217" max="8217" width="2.5703125" customWidth="1"/>
    <col min="8218" max="8219" width="5.7109375" customWidth="1"/>
    <col min="8220" max="8220" width="2.5703125" customWidth="1"/>
    <col min="8221" max="8221" width="18.7109375" customWidth="1"/>
    <col min="8222" max="8222" width="2.7109375" customWidth="1"/>
    <col min="8223" max="8223" width="18.7109375" customWidth="1"/>
    <col min="8224" max="8232" width="2.7109375" customWidth="1"/>
    <col min="8233" max="8240" width="5.7109375" customWidth="1"/>
    <col min="8449" max="8449" width="3.42578125" customWidth="1"/>
    <col min="8450" max="8451" width="2" customWidth="1"/>
    <col min="8452" max="8452" width="21.140625" customWidth="1"/>
    <col min="8453" max="8470" width="2" customWidth="1"/>
    <col min="8471" max="8471" width="2.42578125" customWidth="1"/>
    <col min="8472" max="8472" width="2" customWidth="1"/>
    <col min="8473" max="8473" width="2.5703125" customWidth="1"/>
    <col min="8474" max="8475" width="5.7109375" customWidth="1"/>
    <col min="8476" max="8476" width="2.5703125" customWidth="1"/>
    <col min="8477" max="8477" width="18.7109375" customWidth="1"/>
    <col min="8478" max="8478" width="2.7109375" customWidth="1"/>
    <col min="8479" max="8479" width="18.7109375" customWidth="1"/>
    <col min="8480" max="8488" width="2.7109375" customWidth="1"/>
    <col min="8489" max="8496" width="5.7109375" customWidth="1"/>
    <col min="8705" max="8705" width="3.42578125" customWidth="1"/>
    <col min="8706" max="8707" width="2" customWidth="1"/>
    <col min="8708" max="8708" width="21.140625" customWidth="1"/>
    <col min="8709" max="8726" width="2" customWidth="1"/>
    <col min="8727" max="8727" width="2.42578125" customWidth="1"/>
    <col min="8728" max="8728" width="2" customWidth="1"/>
    <col min="8729" max="8729" width="2.5703125" customWidth="1"/>
    <col min="8730" max="8731" width="5.7109375" customWidth="1"/>
    <col min="8732" max="8732" width="2.5703125" customWidth="1"/>
    <col min="8733" max="8733" width="18.7109375" customWidth="1"/>
    <col min="8734" max="8734" width="2.7109375" customWidth="1"/>
    <col min="8735" max="8735" width="18.7109375" customWidth="1"/>
    <col min="8736" max="8744" width="2.7109375" customWidth="1"/>
    <col min="8745" max="8752" width="5.7109375" customWidth="1"/>
    <col min="8961" max="8961" width="3.42578125" customWidth="1"/>
    <col min="8962" max="8963" width="2" customWidth="1"/>
    <col min="8964" max="8964" width="21.140625" customWidth="1"/>
    <col min="8965" max="8982" width="2" customWidth="1"/>
    <col min="8983" max="8983" width="2.42578125" customWidth="1"/>
    <col min="8984" max="8984" width="2" customWidth="1"/>
    <col min="8985" max="8985" width="2.5703125" customWidth="1"/>
    <col min="8986" max="8987" width="5.7109375" customWidth="1"/>
    <col min="8988" max="8988" width="2.5703125" customWidth="1"/>
    <col min="8989" max="8989" width="18.7109375" customWidth="1"/>
    <col min="8990" max="8990" width="2.7109375" customWidth="1"/>
    <col min="8991" max="8991" width="18.7109375" customWidth="1"/>
    <col min="8992" max="9000" width="2.7109375" customWidth="1"/>
    <col min="9001" max="9008" width="5.7109375" customWidth="1"/>
    <col min="9217" max="9217" width="3.42578125" customWidth="1"/>
    <col min="9218" max="9219" width="2" customWidth="1"/>
    <col min="9220" max="9220" width="21.140625" customWidth="1"/>
    <col min="9221" max="9238" width="2" customWidth="1"/>
    <col min="9239" max="9239" width="2.42578125" customWidth="1"/>
    <col min="9240" max="9240" width="2" customWidth="1"/>
    <col min="9241" max="9241" width="2.5703125" customWidth="1"/>
    <col min="9242" max="9243" width="5.7109375" customWidth="1"/>
    <col min="9244" max="9244" width="2.5703125" customWidth="1"/>
    <col min="9245" max="9245" width="18.7109375" customWidth="1"/>
    <col min="9246" max="9246" width="2.7109375" customWidth="1"/>
    <col min="9247" max="9247" width="18.7109375" customWidth="1"/>
    <col min="9248" max="9256" width="2.7109375" customWidth="1"/>
    <col min="9257" max="9264" width="5.7109375" customWidth="1"/>
    <col min="9473" max="9473" width="3.42578125" customWidth="1"/>
    <col min="9474" max="9475" width="2" customWidth="1"/>
    <col min="9476" max="9476" width="21.140625" customWidth="1"/>
    <col min="9477" max="9494" width="2" customWidth="1"/>
    <col min="9495" max="9495" width="2.42578125" customWidth="1"/>
    <col min="9496" max="9496" width="2" customWidth="1"/>
    <col min="9497" max="9497" width="2.5703125" customWidth="1"/>
    <col min="9498" max="9499" width="5.7109375" customWidth="1"/>
    <col min="9500" max="9500" width="2.5703125" customWidth="1"/>
    <col min="9501" max="9501" width="18.7109375" customWidth="1"/>
    <col min="9502" max="9502" width="2.7109375" customWidth="1"/>
    <col min="9503" max="9503" width="18.7109375" customWidth="1"/>
    <col min="9504" max="9512" width="2.7109375" customWidth="1"/>
    <col min="9513" max="9520" width="5.7109375" customWidth="1"/>
    <col min="9729" max="9729" width="3.42578125" customWidth="1"/>
    <col min="9730" max="9731" width="2" customWidth="1"/>
    <col min="9732" max="9732" width="21.140625" customWidth="1"/>
    <col min="9733" max="9750" width="2" customWidth="1"/>
    <col min="9751" max="9751" width="2.42578125" customWidth="1"/>
    <col min="9752" max="9752" width="2" customWidth="1"/>
    <col min="9753" max="9753" width="2.5703125" customWidth="1"/>
    <col min="9754" max="9755" width="5.7109375" customWidth="1"/>
    <col min="9756" max="9756" width="2.5703125" customWidth="1"/>
    <col min="9757" max="9757" width="18.7109375" customWidth="1"/>
    <col min="9758" max="9758" width="2.7109375" customWidth="1"/>
    <col min="9759" max="9759" width="18.7109375" customWidth="1"/>
    <col min="9760" max="9768" width="2.7109375" customWidth="1"/>
    <col min="9769" max="9776" width="5.7109375" customWidth="1"/>
    <col min="9985" max="9985" width="3.42578125" customWidth="1"/>
    <col min="9986" max="9987" width="2" customWidth="1"/>
    <col min="9988" max="9988" width="21.140625" customWidth="1"/>
    <col min="9989" max="10006" width="2" customWidth="1"/>
    <col min="10007" max="10007" width="2.42578125" customWidth="1"/>
    <col min="10008" max="10008" width="2" customWidth="1"/>
    <col min="10009" max="10009" width="2.5703125" customWidth="1"/>
    <col min="10010" max="10011" width="5.7109375" customWidth="1"/>
    <col min="10012" max="10012" width="2.5703125" customWidth="1"/>
    <col min="10013" max="10013" width="18.7109375" customWidth="1"/>
    <col min="10014" max="10014" width="2.7109375" customWidth="1"/>
    <col min="10015" max="10015" width="18.7109375" customWidth="1"/>
    <col min="10016" max="10024" width="2.7109375" customWidth="1"/>
    <col min="10025" max="10032" width="5.7109375" customWidth="1"/>
    <col min="10241" max="10241" width="3.42578125" customWidth="1"/>
    <col min="10242" max="10243" width="2" customWidth="1"/>
    <col min="10244" max="10244" width="21.140625" customWidth="1"/>
    <col min="10245" max="10262" width="2" customWidth="1"/>
    <col min="10263" max="10263" width="2.42578125" customWidth="1"/>
    <col min="10264" max="10264" width="2" customWidth="1"/>
    <col min="10265" max="10265" width="2.5703125" customWidth="1"/>
    <col min="10266" max="10267" width="5.7109375" customWidth="1"/>
    <col min="10268" max="10268" width="2.5703125" customWidth="1"/>
    <col min="10269" max="10269" width="18.7109375" customWidth="1"/>
    <col min="10270" max="10270" width="2.7109375" customWidth="1"/>
    <col min="10271" max="10271" width="18.7109375" customWidth="1"/>
    <col min="10272" max="10280" width="2.7109375" customWidth="1"/>
    <col min="10281" max="10288" width="5.7109375" customWidth="1"/>
    <col min="10497" max="10497" width="3.42578125" customWidth="1"/>
    <col min="10498" max="10499" width="2" customWidth="1"/>
    <col min="10500" max="10500" width="21.140625" customWidth="1"/>
    <col min="10501" max="10518" width="2" customWidth="1"/>
    <col min="10519" max="10519" width="2.42578125" customWidth="1"/>
    <col min="10520" max="10520" width="2" customWidth="1"/>
    <col min="10521" max="10521" width="2.5703125" customWidth="1"/>
    <col min="10522" max="10523" width="5.7109375" customWidth="1"/>
    <col min="10524" max="10524" width="2.5703125" customWidth="1"/>
    <col min="10525" max="10525" width="18.7109375" customWidth="1"/>
    <col min="10526" max="10526" width="2.7109375" customWidth="1"/>
    <col min="10527" max="10527" width="18.7109375" customWidth="1"/>
    <col min="10528" max="10536" width="2.7109375" customWidth="1"/>
    <col min="10537" max="10544" width="5.7109375" customWidth="1"/>
    <col min="10753" max="10753" width="3.42578125" customWidth="1"/>
    <col min="10754" max="10755" width="2" customWidth="1"/>
    <col min="10756" max="10756" width="21.140625" customWidth="1"/>
    <col min="10757" max="10774" width="2" customWidth="1"/>
    <col min="10775" max="10775" width="2.42578125" customWidth="1"/>
    <col min="10776" max="10776" width="2" customWidth="1"/>
    <col min="10777" max="10777" width="2.5703125" customWidth="1"/>
    <col min="10778" max="10779" width="5.7109375" customWidth="1"/>
    <col min="10780" max="10780" width="2.5703125" customWidth="1"/>
    <col min="10781" max="10781" width="18.7109375" customWidth="1"/>
    <col min="10782" max="10782" width="2.7109375" customWidth="1"/>
    <col min="10783" max="10783" width="18.7109375" customWidth="1"/>
    <col min="10784" max="10792" width="2.7109375" customWidth="1"/>
    <col min="10793" max="10800" width="5.7109375" customWidth="1"/>
    <col min="11009" max="11009" width="3.42578125" customWidth="1"/>
    <col min="11010" max="11011" width="2" customWidth="1"/>
    <col min="11012" max="11012" width="21.140625" customWidth="1"/>
    <col min="11013" max="11030" width="2" customWidth="1"/>
    <col min="11031" max="11031" width="2.42578125" customWidth="1"/>
    <col min="11032" max="11032" width="2" customWidth="1"/>
    <col min="11033" max="11033" width="2.5703125" customWidth="1"/>
    <col min="11034" max="11035" width="5.7109375" customWidth="1"/>
    <col min="11036" max="11036" width="2.5703125" customWidth="1"/>
    <col min="11037" max="11037" width="18.7109375" customWidth="1"/>
    <col min="11038" max="11038" width="2.7109375" customWidth="1"/>
    <col min="11039" max="11039" width="18.7109375" customWidth="1"/>
    <col min="11040" max="11048" width="2.7109375" customWidth="1"/>
    <col min="11049" max="11056" width="5.7109375" customWidth="1"/>
    <col min="11265" max="11265" width="3.42578125" customWidth="1"/>
    <col min="11266" max="11267" width="2" customWidth="1"/>
    <col min="11268" max="11268" width="21.140625" customWidth="1"/>
    <col min="11269" max="11286" width="2" customWidth="1"/>
    <col min="11287" max="11287" width="2.42578125" customWidth="1"/>
    <col min="11288" max="11288" width="2" customWidth="1"/>
    <col min="11289" max="11289" width="2.5703125" customWidth="1"/>
    <col min="11290" max="11291" width="5.7109375" customWidth="1"/>
    <col min="11292" max="11292" width="2.5703125" customWidth="1"/>
    <col min="11293" max="11293" width="18.7109375" customWidth="1"/>
    <col min="11294" max="11294" width="2.7109375" customWidth="1"/>
    <col min="11295" max="11295" width="18.7109375" customWidth="1"/>
    <col min="11296" max="11304" width="2.7109375" customWidth="1"/>
    <col min="11305" max="11312" width="5.7109375" customWidth="1"/>
    <col min="11521" max="11521" width="3.42578125" customWidth="1"/>
    <col min="11522" max="11523" width="2" customWidth="1"/>
    <col min="11524" max="11524" width="21.140625" customWidth="1"/>
    <col min="11525" max="11542" width="2" customWidth="1"/>
    <col min="11543" max="11543" width="2.42578125" customWidth="1"/>
    <col min="11544" max="11544" width="2" customWidth="1"/>
    <col min="11545" max="11545" width="2.5703125" customWidth="1"/>
    <col min="11546" max="11547" width="5.7109375" customWidth="1"/>
    <col min="11548" max="11548" width="2.5703125" customWidth="1"/>
    <col min="11549" max="11549" width="18.7109375" customWidth="1"/>
    <col min="11550" max="11550" width="2.7109375" customWidth="1"/>
    <col min="11551" max="11551" width="18.7109375" customWidth="1"/>
    <col min="11552" max="11560" width="2.7109375" customWidth="1"/>
    <col min="11561" max="11568" width="5.7109375" customWidth="1"/>
    <col min="11777" max="11777" width="3.42578125" customWidth="1"/>
    <col min="11778" max="11779" width="2" customWidth="1"/>
    <col min="11780" max="11780" width="21.140625" customWidth="1"/>
    <col min="11781" max="11798" width="2" customWidth="1"/>
    <col min="11799" max="11799" width="2.42578125" customWidth="1"/>
    <col min="11800" max="11800" width="2" customWidth="1"/>
    <col min="11801" max="11801" width="2.5703125" customWidth="1"/>
    <col min="11802" max="11803" width="5.7109375" customWidth="1"/>
    <col min="11804" max="11804" width="2.5703125" customWidth="1"/>
    <col min="11805" max="11805" width="18.7109375" customWidth="1"/>
    <col min="11806" max="11806" width="2.7109375" customWidth="1"/>
    <col min="11807" max="11807" width="18.7109375" customWidth="1"/>
    <col min="11808" max="11816" width="2.7109375" customWidth="1"/>
    <col min="11817" max="11824" width="5.7109375" customWidth="1"/>
    <col min="12033" max="12033" width="3.42578125" customWidth="1"/>
    <col min="12034" max="12035" width="2" customWidth="1"/>
    <col min="12036" max="12036" width="21.140625" customWidth="1"/>
    <col min="12037" max="12054" width="2" customWidth="1"/>
    <col min="12055" max="12055" width="2.42578125" customWidth="1"/>
    <col min="12056" max="12056" width="2" customWidth="1"/>
    <col min="12057" max="12057" width="2.5703125" customWidth="1"/>
    <col min="12058" max="12059" width="5.7109375" customWidth="1"/>
    <col min="12060" max="12060" width="2.5703125" customWidth="1"/>
    <col min="12061" max="12061" width="18.7109375" customWidth="1"/>
    <col min="12062" max="12062" width="2.7109375" customWidth="1"/>
    <col min="12063" max="12063" width="18.7109375" customWidth="1"/>
    <col min="12064" max="12072" width="2.7109375" customWidth="1"/>
    <col min="12073" max="12080" width="5.7109375" customWidth="1"/>
    <col min="12289" max="12289" width="3.42578125" customWidth="1"/>
    <col min="12290" max="12291" width="2" customWidth="1"/>
    <col min="12292" max="12292" width="21.140625" customWidth="1"/>
    <col min="12293" max="12310" width="2" customWidth="1"/>
    <col min="12311" max="12311" width="2.42578125" customWidth="1"/>
    <col min="12312" max="12312" width="2" customWidth="1"/>
    <col min="12313" max="12313" width="2.5703125" customWidth="1"/>
    <col min="12314" max="12315" width="5.7109375" customWidth="1"/>
    <col min="12316" max="12316" width="2.5703125" customWidth="1"/>
    <col min="12317" max="12317" width="18.7109375" customWidth="1"/>
    <col min="12318" max="12318" width="2.7109375" customWidth="1"/>
    <col min="12319" max="12319" width="18.7109375" customWidth="1"/>
    <col min="12320" max="12328" width="2.7109375" customWidth="1"/>
    <col min="12329" max="12336" width="5.7109375" customWidth="1"/>
    <col min="12545" max="12545" width="3.42578125" customWidth="1"/>
    <col min="12546" max="12547" width="2" customWidth="1"/>
    <col min="12548" max="12548" width="21.140625" customWidth="1"/>
    <col min="12549" max="12566" width="2" customWidth="1"/>
    <col min="12567" max="12567" width="2.42578125" customWidth="1"/>
    <col min="12568" max="12568" width="2" customWidth="1"/>
    <col min="12569" max="12569" width="2.5703125" customWidth="1"/>
    <col min="12570" max="12571" width="5.7109375" customWidth="1"/>
    <col min="12572" max="12572" width="2.5703125" customWidth="1"/>
    <col min="12573" max="12573" width="18.7109375" customWidth="1"/>
    <col min="12574" max="12574" width="2.7109375" customWidth="1"/>
    <col min="12575" max="12575" width="18.7109375" customWidth="1"/>
    <col min="12576" max="12584" width="2.7109375" customWidth="1"/>
    <col min="12585" max="12592" width="5.7109375" customWidth="1"/>
    <col min="12801" max="12801" width="3.42578125" customWidth="1"/>
    <col min="12802" max="12803" width="2" customWidth="1"/>
    <col min="12804" max="12804" width="21.140625" customWidth="1"/>
    <col min="12805" max="12822" width="2" customWidth="1"/>
    <col min="12823" max="12823" width="2.42578125" customWidth="1"/>
    <col min="12824" max="12824" width="2" customWidth="1"/>
    <col min="12825" max="12825" width="2.5703125" customWidth="1"/>
    <col min="12826" max="12827" width="5.7109375" customWidth="1"/>
    <col min="12828" max="12828" width="2.5703125" customWidth="1"/>
    <col min="12829" max="12829" width="18.7109375" customWidth="1"/>
    <col min="12830" max="12830" width="2.7109375" customWidth="1"/>
    <col min="12831" max="12831" width="18.7109375" customWidth="1"/>
    <col min="12832" max="12840" width="2.7109375" customWidth="1"/>
    <col min="12841" max="12848" width="5.7109375" customWidth="1"/>
    <col min="13057" max="13057" width="3.42578125" customWidth="1"/>
    <col min="13058" max="13059" width="2" customWidth="1"/>
    <col min="13060" max="13060" width="21.140625" customWidth="1"/>
    <col min="13061" max="13078" width="2" customWidth="1"/>
    <col min="13079" max="13079" width="2.42578125" customWidth="1"/>
    <col min="13080" max="13080" width="2" customWidth="1"/>
    <col min="13081" max="13081" width="2.5703125" customWidth="1"/>
    <col min="13082" max="13083" width="5.7109375" customWidth="1"/>
    <col min="13084" max="13084" width="2.5703125" customWidth="1"/>
    <col min="13085" max="13085" width="18.7109375" customWidth="1"/>
    <col min="13086" max="13086" width="2.7109375" customWidth="1"/>
    <col min="13087" max="13087" width="18.7109375" customWidth="1"/>
    <col min="13088" max="13096" width="2.7109375" customWidth="1"/>
    <col min="13097" max="13104" width="5.7109375" customWidth="1"/>
    <col min="13313" max="13313" width="3.42578125" customWidth="1"/>
    <col min="13314" max="13315" width="2" customWidth="1"/>
    <col min="13316" max="13316" width="21.140625" customWidth="1"/>
    <col min="13317" max="13334" width="2" customWidth="1"/>
    <col min="13335" max="13335" width="2.42578125" customWidth="1"/>
    <col min="13336" max="13336" width="2" customWidth="1"/>
    <col min="13337" max="13337" width="2.5703125" customWidth="1"/>
    <col min="13338" max="13339" width="5.7109375" customWidth="1"/>
    <col min="13340" max="13340" width="2.5703125" customWidth="1"/>
    <col min="13341" max="13341" width="18.7109375" customWidth="1"/>
    <col min="13342" max="13342" width="2.7109375" customWidth="1"/>
    <col min="13343" max="13343" width="18.7109375" customWidth="1"/>
    <col min="13344" max="13352" width="2.7109375" customWidth="1"/>
    <col min="13353" max="13360" width="5.7109375" customWidth="1"/>
    <col min="13569" max="13569" width="3.42578125" customWidth="1"/>
    <col min="13570" max="13571" width="2" customWidth="1"/>
    <col min="13572" max="13572" width="21.140625" customWidth="1"/>
    <col min="13573" max="13590" width="2" customWidth="1"/>
    <col min="13591" max="13591" width="2.42578125" customWidth="1"/>
    <col min="13592" max="13592" width="2" customWidth="1"/>
    <col min="13593" max="13593" width="2.5703125" customWidth="1"/>
    <col min="13594" max="13595" width="5.7109375" customWidth="1"/>
    <col min="13596" max="13596" width="2.5703125" customWidth="1"/>
    <col min="13597" max="13597" width="18.7109375" customWidth="1"/>
    <col min="13598" max="13598" width="2.7109375" customWidth="1"/>
    <col min="13599" max="13599" width="18.7109375" customWidth="1"/>
    <col min="13600" max="13608" width="2.7109375" customWidth="1"/>
    <col min="13609" max="13616" width="5.7109375" customWidth="1"/>
    <col min="13825" max="13825" width="3.42578125" customWidth="1"/>
    <col min="13826" max="13827" width="2" customWidth="1"/>
    <col min="13828" max="13828" width="21.140625" customWidth="1"/>
    <col min="13829" max="13846" width="2" customWidth="1"/>
    <col min="13847" max="13847" width="2.42578125" customWidth="1"/>
    <col min="13848" max="13848" width="2" customWidth="1"/>
    <col min="13849" max="13849" width="2.5703125" customWidth="1"/>
    <col min="13850" max="13851" width="5.7109375" customWidth="1"/>
    <col min="13852" max="13852" width="2.5703125" customWidth="1"/>
    <col min="13853" max="13853" width="18.7109375" customWidth="1"/>
    <col min="13854" max="13854" width="2.7109375" customWidth="1"/>
    <col min="13855" max="13855" width="18.7109375" customWidth="1"/>
    <col min="13856" max="13864" width="2.7109375" customWidth="1"/>
    <col min="13865" max="13872" width="5.7109375" customWidth="1"/>
    <col min="14081" max="14081" width="3.42578125" customWidth="1"/>
    <col min="14082" max="14083" width="2" customWidth="1"/>
    <col min="14084" max="14084" width="21.140625" customWidth="1"/>
    <col min="14085" max="14102" width="2" customWidth="1"/>
    <col min="14103" max="14103" width="2.42578125" customWidth="1"/>
    <col min="14104" max="14104" width="2" customWidth="1"/>
    <col min="14105" max="14105" width="2.5703125" customWidth="1"/>
    <col min="14106" max="14107" width="5.7109375" customWidth="1"/>
    <col min="14108" max="14108" width="2.5703125" customWidth="1"/>
    <col min="14109" max="14109" width="18.7109375" customWidth="1"/>
    <col min="14110" max="14110" width="2.7109375" customWidth="1"/>
    <col min="14111" max="14111" width="18.7109375" customWidth="1"/>
    <col min="14112" max="14120" width="2.7109375" customWidth="1"/>
    <col min="14121" max="14128" width="5.7109375" customWidth="1"/>
    <col min="14337" max="14337" width="3.42578125" customWidth="1"/>
    <col min="14338" max="14339" width="2" customWidth="1"/>
    <col min="14340" max="14340" width="21.140625" customWidth="1"/>
    <col min="14341" max="14358" width="2" customWidth="1"/>
    <col min="14359" max="14359" width="2.42578125" customWidth="1"/>
    <col min="14360" max="14360" width="2" customWidth="1"/>
    <col min="14361" max="14361" width="2.5703125" customWidth="1"/>
    <col min="14362" max="14363" width="5.7109375" customWidth="1"/>
    <col min="14364" max="14364" width="2.5703125" customWidth="1"/>
    <col min="14365" max="14365" width="18.7109375" customWidth="1"/>
    <col min="14366" max="14366" width="2.7109375" customWidth="1"/>
    <col min="14367" max="14367" width="18.7109375" customWidth="1"/>
    <col min="14368" max="14376" width="2.7109375" customWidth="1"/>
    <col min="14377" max="14384" width="5.7109375" customWidth="1"/>
    <col min="14593" max="14593" width="3.42578125" customWidth="1"/>
    <col min="14594" max="14595" width="2" customWidth="1"/>
    <col min="14596" max="14596" width="21.140625" customWidth="1"/>
    <col min="14597" max="14614" width="2" customWidth="1"/>
    <col min="14615" max="14615" width="2.42578125" customWidth="1"/>
    <col min="14616" max="14616" width="2" customWidth="1"/>
    <col min="14617" max="14617" width="2.5703125" customWidth="1"/>
    <col min="14618" max="14619" width="5.7109375" customWidth="1"/>
    <col min="14620" max="14620" width="2.5703125" customWidth="1"/>
    <col min="14621" max="14621" width="18.7109375" customWidth="1"/>
    <col min="14622" max="14622" width="2.7109375" customWidth="1"/>
    <col min="14623" max="14623" width="18.7109375" customWidth="1"/>
    <col min="14624" max="14632" width="2.7109375" customWidth="1"/>
    <col min="14633" max="14640" width="5.7109375" customWidth="1"/>
    <col min="14849" max="14849" width="3.42578125" customWidth="1"/>
    <col min="14850" max="14851" width="2" customWidth="1"/>
    <col min="14852" max="14852" width="21.140625" customWidth="1"/>
    <col min="14853" max="14870" width="2" customWidth="1"/>
    <col min="14871" max="14871" width="2.42578125" customWidth="1"/>
    <col min="14872" max="14872" width="2" customWidth="1"/>
    <col min="14873" max="14873" width="2.5703125" customWidth="1"/>
    <col min="14874" max="14875" width="5.7109375" customWidth="1"/>
    <col min="14876" max="14876" width="2.5703125" customWidth="1"/>
    <col min="14877" max="14877" width="18.7109375" customWidth="1"/>
    <col min="14878" max="14878" width="2.7109375" customWidth="1"/>
    <col min="14879" max="14879" width="18.7109375" customWidth="1"/>
    <col min="14880" max="14888" width="2.7109375" customWidth="1"/>
    <col min="14889" max="14896" width="5.7109375" customWidth="1"/>
    <col min="15105" max="15105" width="3.42578125" customWidth="1"/>
    <col min="15106" max="15107" width="2" customWidth="1"/>
    <col min="15108" max="15108" width="21.140625" customWidth="1"/>
    <col min="15109" max="15126" width="2" customWidth="1"/>
    <col min="15127" max="15127" width="2.42578125" customWidth="1"/>
    <col min="15128" max="15128" width="2" customWidth="1"/>
    <col min="15129" max="15129" width="2.5703125" customWidth="1"/>
    <col min="15130" max="15131" width="5.7109375" customWidth="1"/>
    <col min="15132" max="15132" width="2.5703125" customWidth="1"/>
    <col min="15133" max="15133" width="18.7109375" customWidth="1"/>
    <col min="15134" max="15134" width="2.7109375" customWidth="1"/>
    <col min="15135" max="15135" width="18.7109375" customWidth="1"/>
    <col min="15136" max="15144" width="2.7109375" customWidth="1"/>
    <col min="15145" max="15152" width="5.7109375" customWidth="1"/>
    <col min="15361" max="15361" width="3.42578125" customWidth="1"/>
    <col min="15362" max="15363" width="2" customWidth="1"/>
    <col min="15364" max="15364" width="21.140625" customWidth="1"/>
    <col min="15365" max="15382" width="2" customWidth="1"/>
    <col min="15383" max="15383" width="2.42578125" customWidth="1"/>
    <col min="15384" max="15384" width="2" customWidth="1"/>
    <col min="15385" max="15385" width="2.5703125" customWidth="1"/>
    <col min="15386" max="15387" width="5.7109375" customWidth="1"/>
    <col min="15388" max="15388" width="2.5703125" customWidth="1"/>
    <col min="15389" max="15389" width="18.7109375" customWidth="1"/>
    <col min="15390" max="15390" width="2.7109375" customWidth="1"/>
    <col min="15391" max="15391" width="18.7109375" customWidth="1"/>
    <col min="15392" max="15400" width="2.7109375" customWidth="1"/>
    <col min="15401" max="15408" width="5.7109375" customWidth="1"/>
    <col min="15617" max="15617" width="3.42578125" customWidth="1"/>
    <col min="15618" max="15619" width="2" customWidth="1"/>
    <col min="15620" max="15620" width="21.140625" customWidth="1"/>
    <col min="15621" max="15638" width="2" customWidth="1"/>
    <col min="15639" max="15639" width="2.42578125" customWidth="1"/>
    <col min="15640" max="15640" width="2" customWidth="1"/>
    <col min="15641" max="15641" width="2.5703125" customWidth="1"/>
    <col min="15642" max="15643" width="5.7109375" customWidth="1"/>
    <col min="15644" max="15644" width="2.5703125" customWidth="1"/>
    <col min="15645" max="15645" width="18.7109375" customWidth="1"/>
    <col min="15646" max="15646" width="2.7109375" customWidth="1"/>
    <col min="15647" max="15647" width="18.7109375" customWidth="1"/>
    <col min="15648" max="15656" width="2.7109375" customWidth="1"/>
    <col min="15657" max="15664" width="5.7109375" customWidth="1"/>
    <col min="15873" max="15873" width="3.42578125" customWidth="1"/>
    <col min="15874" max="15875" width="2" customWidth="1"/>
    <col min="15876" max="15876" width="21.140625" customWidth="1"/>
    <col min="15877" max="15894" width="2" customWidth="1"/>
    <col min="15895" max="15895" width="2.42578125" customWidth="1"/>
    <col min="15896" max="15896" width="2" customWidth="1"/>
    <col min="15897" max="15897" width="2.5703125" customWidth="1"/>
    <col min="15898" max="15899" width="5.7109375" customWidth="1"/>
    <col min="15900" max="15900" width="2.5703125" customWidth="1"/>
    <col min="15901" max="15901" width="18.7109375" customWidth="1"/>
    <col min="15902" max="15902" width="2.7109375" customWidth="1"/>
    <col min="15903" max="15903" width="18.7109375" customWidth="1"/>
    <col min="15904" max="15912" width="2.7109375" customWidth="1"/>
    <col min="15913" max="15920" width="5.7109375" customWidth="1"/>
    <col min="16129" max="16129" width="3.42578125" customWidth="1"/>
    <col min="16130" max="16131" width="2" customWidth="1"/>
    <col min="16132" max="16132" width="21.140625" customWidth="1"/>
    <col min="16133" max="16150" width="2" customWidth="1"/>
    <col min="16151" max="16151" width="2.42578125" customWidth="1"/>
    <col min="16152" max="16152" width="2" customWidth="1"/>
    <col min="16153" max="16153" width="2.5703125" customWidth="1"/>
    <col min="16154" max="16155" width="5.7109375" customWidth="1"/>
    <col min="16156" max="16156" width="2.5703125" customWidth="1"/>
    <col min="16157" max="16157" width="18.7109375" customWidth="1"/>
    <col min="16158" max="16158" width="2.7109375" customWidth="1"/>
    <col min="16159" max="16159" width="18.7109375" customWidth="1"/>
    <col min="16160" max="16168" width="2.7109375" customWidth="1"/>
    <col min="16169" max="16176" width="5.7109375" customWidth="1"/>
  </cols>
  <sheetData>
    <row r="1" spans="1:44" s="32" customFormat="1" ht="39.950000000000003" customHeight="1" thickBot="1" x14ac:dyDescent="0.45">
      <c r="C1" s="284" t="str">
        <f>seznam!B1</f>
        <v>BTM U11 Lednice 13.4.2024</v>
      </c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117"/>
      <c r="AC1" s="286"/>
      <c r="AD1" s="286"/>
      <c r="AE1" s="286"/>
      <c r="AF1" s="286"/>
      <c r="AG1" s="286"/>
      <c r="AH1" s="286"/>
      <c r="AI1" s="286"/>
      <c r="AJ1" s="286"/>
      <c r="AK1" s="286"/>
      <c r="AL1" s="286"/>
      <c r="AM1" s="286"/>
      <c r="AN1" s="117"/>
      <c r="AO1" s="118"/>
      <c r="AP1" s="118"/>
      <c r="AQ1" s="119"/>
      <c r="AR1" s="31"/>
    </row>
    <row r="2" spans="1:44" ht="13.5" thickBot="1" x14ac:dyDescent="0.25">
      <c r="C2" s="291" t="s">
        <v>34</v>
      </c>
      <c r="D2" s="296"/>
      <c r="E2" s="291">
        <v>1</v>
      </c>
      <c r="F2" s="292"/>
      <c r="G2" s="292"/>
      <c r="H2" s="295">
        <v>2</v>
      </c>
      <c r="I2" s="292"/>
      <c r="J2" s="292"/>
      <c r="K2" s="295">
        <v>3</v>
      </c>
      <c r="L2" s="292"/>
      <c r="M2" s="292"/>
      <c r="N2" s="295">
        <v>4</v>
      </c>
      <c r="O2" s="292"/>
      <c r="P2" s="292"/>
      <c r="Q2" s="295">
        <v>5</v>
      </c>
      <c r="R2" s="292"/>
      <c r="S2" s="292"/>
      <c r="T2" s="295">
        <v>6</v>
      </c>
      <c r="U2" s="292"/>
      <c r="V2" s="296"/>
      <c r="W2" s="298" t="s">
        <v>3</v>
      </c>
      <c r="X2" s="292"/>
      <c r="Y2" s="292"/>
      <c r="Z2" s="295" t="s">
        <v>4</v>
      </c>
      <c r="AA2" s="300" t="s">
        <v>5</v>
      </c>
      <c r="AC2" s="9" t="s">
        <v>8</v>
      </c>
      <c r="AO2" s="120"/>
      <c r="AP2" s="120"/>
      <c r="AQ2" s="121"/>
    </row>
    <row r="3" spans="1:44" ht="13.5" thickBot="1" x14ac:dyDescent="0.25">
      <c r="A3"/>
      <c r="B3"/>
      <c r="C3" s="293"/>
      <c r="D3" s="297"/>
      <c r="E3" s="293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7"/>
      <c r="W3" s="299"/>
      <c r="X3" s="294"/>
      <c r="Y3" s="294"/>
      <c r="Z3" s="294"/>
      <c r="AA3" s="297"/>
      <c r="AC3" s="122" t="str">
        <f>D5</f>
        <v>------</v>
      </c>
      <c r="AD3" s="123" t="s">
        <v>7</v>
      </c>
      <c r="AE3" s="124" t="str">
        <f>D15</f>
        <v>------</v>
      </c>
      <c r="AF3" s="42"/>
      <c r="AG3" s="43"/>
      <c r="AH3" s="43"/>
      <c r="AI3" s="43"/>
      <c r="AJ3" s="59"/>
      <c r="AK3" s="22">
        <f t="shared" ref="AK3:AK8" si="0">IF(AND(LEN(AF3)&gt;0,MID(AF3,1,1)&lt;&gt;"-"),"1","0")+IF(AND(LEN(AG3)&gt;0,MID(AG3,1,1)&lt;&gt;"-"),"1","0")+IF(AND(LEN(AH3)&gt;0,MID(AH3,1,1)&lt;&gt;"-"),"1","0")+IF(AND(LEN(AI3)&gt;0,MID(AI3,1,1)&lt;&gt;"-"),"1","0")+IF(AND(LEN(AJ3)&gt;0,MID(AJ3,1,1)&lt;&gt;"-"),"1","0")</f>
        <v>0</v>
      </c>
      <c r="AL3" s="23" t="s">
        <v>6</v>
      </c>
      <c r="AM3" s="24">
        <f t="shared" ref="AM3:AM8" si="1">IF(AND(LEN(AF3)&gt;0,MID(AF3,1,1)="-"),"1","0")+IF(AND(LEN(AG3)&gt;0,MID(AG3,1,1)="-"),"1","0")+IF(AND(LEN(AH3)&gt;0,MID(AH3,1,1)="-"),"1","0")+IF(AND(LEN(AI3)&gt;0,MID(AI3,1,1)="-"),"1","0")+IF(AND(LEN(AJ3)&gt;0,MID(AJ3,1,1)="-"),"1","0")</f>
        <v>0</v>
      </c>
      <c r="AN3" s="125"/>
      <c r="AO3" s="74"/>
      <c r="AP3" s="74">
        <f>A4</f>
        <v>0</v>
      </c>
      <c r="AQ3" s="126">
        <f>A14</f>
        <v>0</v>
      </c>
    </row>
    <row r="4" spans="1:44" x14ac:dyDescent="0.2">
      <c r="A4" s="301"/>
      <c r="B4" s="127"/>
      <c r="C4" s="303">
        <v>1</v>
      </c>
      <c r="D4" s="128" t="str">
        <f>IF(COUNTIF(seznam!$A$4:$A$25,A4)=1,VLOOKUP(A4,seznam!$A$4:$C$25,3,FALSE),"------")</f>
        <v>------</v>
      </c>
      <c r="E4" s="304"/>
      <c r="F4" s="305"/>
      <c r="G4" s="306"/>
      <c r="H4" s="307">
        <f>AK12</f>
        <v>0</v>
      </c>
      <c r="I4" s="246" t="s">
        <v>6</v>
      </c>
      <c r="J4" s="308">
        <f>AM12</f>
        <v>0</v>
      </c>
      <c r="K4" s="307">
        <f>AM18</f>
        <v>0</v>
      </c>
      <c r="L4" s="246" t="s">
        <v>6</v>
      </c>
      <c r="M4" s="308">
        <f>AK18</f>
        <v>0</v>
      </c>
      <c r="N4" s="307">
        <f>AK25</f>
        <v>0</v>
      </c>
      <c r="O4" s="246" t="s">
        <v>6</v>
      </c>
      <c r="P4" s="246">
        <f>AM25</f>
        <v>0</v>
      </c>
      <c r="Q4" s="307">
        <f>AM33</f>
        <v>0</v>
      </c>
      <c r="R4" s="246" t="s">
        <v>6</v>
      </c>
      <c r="S4" s="308">
        <f>AK33</f>
        <v>0</v>
      </c>
      <c r="T4" s="307">
        <f>AK3</f>
        <v>0</v>
      </c>
      <c r="U4" s="246" t="s">
        <v>6</v>
      </c>
      <c r="V4" s="312">
        <f>AM3</f>
        <v>0</v>
      </c>
      <c r="W4" s="246">
        <f>H4+K4+N4+Q4+T4</f>
        <v>0</v>
      </c>
      <c r="X4" s="246" t="s">
        <v>6</v>
      </c>
      <c r="Y4" s="308">
        <f>J4+M4+P4+S4+V4</f>
        <v>0</v>
      </c>
      <c r="Z4" s="309">
        <f>IF(N4&gt;P4,2,IF(AND(N4&lt;P4,O4=":"),1,0))+IF(Q4&gt;S4,2,IF(AND(Q4&lt;S4,R4=":"),1,0))+IF(T4&gt;V4,2,IF(AND(T4&lt;V4,U4=":"),1,0))+IF(K4&gt;M4,2,IF(AND(K4&lt;M4,L4=":"),1,0))+IF(H4&gt;J4,2,IF(AND(H4&lt;J4,I4=":"),1,0))</f>
        <v>0</v>
      </c>
      <c r="AA4" s="311"/>
      <c r="AC4" s="129" t="str">
        <f>D7</f>
        <v>------</v>
      </c>
      <c r="AD4" s="17" t="s">
        <v>7</v>
      </c>
      <c r="AE4" s="130" t="str">
        <f>D13</f>
        <v>------</v>
      </c>
      <c r="AF4" s="44"/>
      <c r="AG4" s="41"/>
      <c r="AH4" s="41"/>
      <c r="AI4" s="41"/>
      <c r="AJ4" s="60"/>
      <c r="AK4" s="25">
        <f t="shared" si="0"/>
        <v>0</v>
      </c>
      <c r="AL4" s="26" t="s">
        <v>6</v>
      </c>
      <c r="AM4" s="27">
        <f t="shared" si="1"/>
        <v>0</v>
      </c>
      <c r="AN4" s="125"/>
      <c r="AO4" s="74"/>
      <c r="AP4" s="74">
        <f>A6</f>
        <v>0</v>
      </c>
      <c r="AQ4" s="126">
        <f>A12</f>
        <v>0</v>
      </c>
    </row>
    <row r="5" spans="1:44" x14ac:dyDescent="0.2">
      <c r="A5" s="302"/>
      <c r="B5"/>
      <c r="C5" s="210"/>
      <c r="D5" s="131" t="str">
        <f>IF(COUNTIF(seznam!$A$4:$A$25,A4)=1,VLOOKUP(A4,seznam!$A$4:$C$25,2,FALSE),"------")</f>
        <v>------</v>
      </c>
      <c r="E5" s="236"/>
      <c r="F5" s="195"/>
      <c r="G5" s="196"/>
      <c r="H5" s="197"/>
      <c r="I5" s="214"/>
      <c r="J5" s="192"/>
      <c r="K5" s="197"/>
      <c r="L5" s="214"/>
      <c r="M5" s="192"/>
      <c r="N5" s="197"/>
      <c r="O5" s="214"/>
      <c r="P5" s="200"/>
      <c r="Q5" s="197"/>
      <c r="R5" s="214"/>
      <c r="S5" s="192"/>
      <c r="T5" s="197"/>
      <c r="U5" s="214"/>
      <c r="V5" s="212"/>
      <c r="W5" s="200"/>
      <c r="X5" s="200"/>
      <c r="Y5" s="192"/>
      <c r="Z5" s="310"/>
      <c r="AA5" s="234"/>
      <c r="AC5" s="129" t="str">
        <f>D9</f>
        <v>------</v>
      </c>
      <c r="AD5" s="17" t="s">
        <v>7</v>
      </c>
      <c r="AE5" s="130" t="str">
        <f>D11</f>
        <v>------</v>
      </c>
      <c r="AF5" s="44"/>
      <c r="AG5" s="41"/>
      <c r="AH5" s="41"/>
      <c r="AI5" s="41"/>
      <c r="AJ5" s="60"/>
      <c r="AK5" s="25">
        <f t="shared" si="0"/>
        <v>0</v>
      </c>
      <c r="AL5" s="26" t="s">
        <v>6</v>
      </c>
      <c r="AM5" s="27">
        <f t="shared" si="1"/>
        <v>0</v>
      </c>
      <c r="AN5" s="125"/>
      <c r="AO5" s="74"/>
      <c r="AP5" s="74">
        <f>A8</f>
        <v>0</v>
      </c>
      <c r="AQ5" s="126">
        <f>A10</f>
        <v>0</v>
      </c>
    </row>
    <row r="6" spans="1:44" x14ac:dyDescent="0.2">
      <c r="A6" s="301"/>
      <c r="B6" s="127"/>
      <c r="C6" s="188">
        <v>2</v>
      </c>
      <c r="D6" s="128" t="str">
        <f>IF(COUNTIF(seznam!$A$4:$A$25,A6)=1,VLOOKUP(A6,seznam!$A$4:$C$25,3,FALSE),"------")</f>
        <v>------</v>
      </c>
      <c r="E6" s="186">
        <f>AM12</f>
        <v>0</v>
      </c>
      <c r="F6" s="176" t="s">
        <v>6</v>
      </c>
      <c r="G6" s="178">
        <f>AK12</f>
        <v>0</v>
      </c>
      <c r="H6" s="180"/>
      <c r="I6" s="181"/>
      <c r="J6" s="193"/>
      <c r="K6" s="190">
        <f>AK26</f>
        <v>0</v>
      </c>
      <c r="L6" s="176" t="s">
        <v>6</v>
      </c>
      <c r="M6" s="178">
        <f>AM26</f>
        <v>0</v>
      </c>
      <c r="N6" s="190">
        <f>AM32</f>
        <v>0</v>
      </c>
      <c r="O6" s="176" t="s">
        <v>6</v>
      </c>
      <c r="P6" s="176">
        <f>AK32</f>
        <v>0</v>
      </c>
      <c r="Q6" s="190">
        <f>AK4</f>
        <v>0</v>
      </c>
      <c r="R6" s="176" t="s">
        <v>6</v>
      </c>
      <c r="S6" s="178">
        <f>AM4</f>
        <v>0</v>
      </c>
      <c r="T6" s="190">
        <f>AK17</f>
        <v>0</v>
      </c>
      <c r="U6" s="176" t="s">
        <v>6</v>
      </c>
      <c r="V6" s="211">
        <f>AM17</f>
        <v>0</v>
      </c>
      <c r="W6" s="176">
        <f>E6+K6+N6+Q6+T6</f>
        <v>0</v>
      </c>
      <c r="X6" s="176" t="s">
        <v>6</v>
      </c>
      <c r="Y6" s="178">
        <f>G6+M6+P6+S6+V6</f>
        <v>0</v>
      </c>
      <c r="Z6" s="309">
        <f>IF(N6&gt;P6,2,IF(AND(N6&lt;P6,O6=":"),1,0))+IF(Q6&gt;S6,2,IF(AND(Q6&lt;S6,R6=":"),1,0))+IF(T6&gt;V6,2,IF(AND(T6&lt;V6,U6=":"),1,0))+IF(K6&gt;M6,2,IF(AND(K6&lt;M6,L6=":"),1,0))+IF(E6&gt;G6,2,IF(AND(E6&lt;G6,F6=":"),1,0))</f>
        <v>0</v>
      </c>
      <c r="AA6" s="174"/>
      <c r="AC6" s="129" t="str">
        <f>D20</f>
        <v>------</v>
      </c>
      <c r="AD6" s="17" t="s">
        <v>7</v>
      </c>
      <c r="AE6" s="130" t="str">
        <f>D30</f>
        <v>------</v>
      </c>
      <c r="AF6" s="44"/>
      <c r="AG6" s="41"/>
      <c r="AH6" s="41"/>
      <c r="AI6" s="41"/>
      <c r="AJ6" s="60"/>
      <c r="AK6" s="25">
        <f t="shared" si="0"/>
        <v>0</v>
      </c>
      <c r="AL6" s="26" t="s">
        <v>6</v>
      </c>
      <c r="AM6" s="27">
        <f t="shared" si="1"/>
        <v>0</v>
      </c>
      <c r="AN6" s="125"/>
      <c r="AO6" s="74"/>
      <c r="AP6" s="74">
        <f>A19</f>
        <v>0</v>
      </c>
      <c r="AQ6" s="126">
        <f>A29</f>
        <v>0</v>
      </c>
    </row>
    <row r="7" spans="1:44" x14ac:dyDescent="0.2">
      <c r="A7" s="302"/>
      <c r="B7"/>
      <c r="C7" s="210"/>
      <c r="D7" s="131" t="str">
        <f>IF(COUNTIF(seznam!$A$4:$A$25,A6)=1,VLOOKUP(A6,seznam!$A$4:$C$25,2,FALSE),"------")</f>
        <v>------</v>
      </c>
      <c r="E7" s="213"/>
      <c r="F7" s="214"/>
      <c r="G7" s="192"/>
      <c r="H7" s="194"/>
      <c r="I7" s="195"/>
      <c r="J7" s="196"/>
      <c r="K7" s="197"/>
      <c r="L7" s="214"/>
      <c r="M7" s="192"/>
      <c r="N7" s="197"/>
      <c r="O7" s="214"/>
      <c r="P7" s="200"/>
      <c r="Q7" s="197"/>
      <c r="R7" s="214"/>
      <c r="S7" s="192"/>
      <c r="T7" s="197"/>
      <c r="U7" s="214"/>
      <c r="V7" s="212"/>
      <c r="W7" s="200"/>
      <c r="X7" s="214"/>
      <c r="Y7" s="192"/>
      <c r="Z7" s="310"/>
      <c r="AA7" s="234"/>
      <c r="AC7" s="129" t="str">
        <f>D22</f>
        <v>------</v>
      </c>
      <c r="AD7" s="17" t="s">
        <v>7</v>
      </c>
      <c r="AE7" s="130" t="str">
        <f>D28</f>
        <v>------</v>
      </c>
      <c r="AF7" s="44"/>
      <c r="AG7" s="41"/>
      <c r="AH7" s="41"/>
      <c r="AI7" s="41"/>
      <c r="AJ7" s="60"/>
      <c r="AK7" s="25">
        <f t="shared" si="0"/>
        <v>0</v>
      </c>
      <c r="AL7" s="26" t="s">
        <v>6</v>
      </c>
      <c r="AM7" s="27">
        <f t="shared" si="1"/>
        <v>0</v>
      </c>
      <c r="AP7" s="3">
        <f>A21</f>
        <v>0</v>
      </c>
      <c r="AQ7" s="9">
        <f>A27</f>
        <v>0</v>
      </c>
    </row>
    <row r="8" spans="1:44" ht="13.5" thickBot="1" x14ac:dyDescent="0.25">
      <c r="A8" s="301"/>
      <c r="B8" s="127"/>
      <c r="C8" s="188">
        <v>3</v>
      </c>
      <c r="D8" s="128" t="str">
        <f>IF(COUNTIF(seznam!$A$4:$A$25,A8)=1,VLOOKUP(A8,seznam!$A$4:$C$25,3,FALSE),"------")</f>
        <v>------</v>
      </c>
      <c r="E8" s="186">
        <f>AK18</f>
        <v>0</v>
      </c>
      <c r="F8" s="176" t="s">
        <v>6</v>
      </c>
      <c r="G8" s="178">
        <f>AM18</f>
        <v>0</v>
      </c>
      <c r="H8" s="190">
        <f>AM26</f>
        <v>0</v>
      </c>
      <c r="I8" s="176" t="s">
        <v>6</v>
      </c>
      <c r="J8" s="178">
        <f>AK26</f>
        <v>0</v>
      </c>
      <c r="K8" s="180"/>
      <c r="L8" s="181"/>
      <c r="M8" s="193"/>
      <c r="N8" s="190">
        <f>AK5</f>
        <v>0</v>
      </c>
      <c r="O8" s="176" t="s">
        <v>6</v>
      </c>
      <c r="P8" s="176">
        <f>AM5</f>
        <v>0</v>
      </c>
      <c r="Q8" s="190">
        <f>AM11</f>
        <v>0</v>
      </c>
      <c r="R8" s="176" t="s">
        <v>6</v>
      </c>
      <c r="S8" s="178">
        <f>AK11</f>
        <v>0</v>
      </c>
      <c r="T8" s="190">
        <f>AK31</f>
        <v>0</v>
      </c>
      <c r="U8" s="176" t="s">
        <v>6</v>
      </c>
      <c r="V8" s="211">
        <f>AM31</f>
        <v>0</v>
      </c>
      <c r="W8" s="176">
        <f>H8+E8+N8+Q8+T8</f>
        <v>0</v>
      </c>
      <c r="X8" s="176" t="s">
        <v>6</v>
      </c>
      <c r="Y8" s="178">
        <f>J8+G8+P8+S8+V8</f>
        <v>0</v>
      </c>
      <c r="Z8" s="309">
        <f>IF(N8&gt;P8,2,IF(AND(N8&lt;P8,O8=":"),1,0))+IF(Q8&gt;S8,2,IF(AND(Q8&lt;S8,R8=":"),1,0))+IF(T8&gt;V8,2,IF(AND(T8&lt;V8,U8=":"),1,0))+IF(H8&gt;J8,2,IF(AND(H8&lt;J8,I8=":"),1,0))+IF(E8&gt;G8,2,IF(AND(E8&lt;G8,F8=":"),1,0))</f>
        <v>0</v>
      </c>
      <c r="AA8" s="174"/>
      <c r="AC8" s="132" t="str">
        <f>D24</f>
        <v>------</v>
      </c>
      <c r="AD8" s="133" t="s">
        <v>7</v>
      </c>
      <c r="AE8" s="134" t="str">
        <f>D26</f>
        <v>------</v>
      </c>
      <c r="AF8" s="45"/>
      <c r="AG8" s="46"/>
      <c r="AH8" s="46"/>
      <c r="AI8" s="46"/>
      <c r="AJ8" s="63"/>
      <c r="AK8" s="28">
        <f t="shared" si="0"/>
        <v>0</v>
      </c>
      <c r="AL8" s="29" t="s">
        <v>6</v>
      </c>
      <c r="AM8" s="30">
        <f t="shared" si="1"/>
        <v>0</v>
      </c>
      <c r="AN8" s="125"/>
      <c r="AO8" s="74"/>
      <c r="AP8" s="74">
        <f>A23</f>
        <v>0</v>
      </c>
      <c r="AQ8" s="126">
        <f>A25</f>
        <v>0</v>
      </c>
    </row>
    <row r="9" spans="1:44" ht="13.5" thickBot="1" x14ac:dyDescent="0.25">
      <c r="A9" s="302"/>
      <c r="B9"/>
      <c r="C9" s="210"/>
      <c r="D9" s="131" t="str">
        <f>IF(COUNTIF(seznam!$A$4:$A$25,A8)=1,VLOOKUP(A8,seznam!$A$4:$C$25,2,FALSE),"------")</f>
        <v>------</v>
      </c>
      <c r="E9" s="213"/>
      <c r="F9" s="214"/>
      <c r="G9" s="192"/>
      <c r="H9" s="197"/>
      <c r="I9" s="214"/>
      <c r="J9" s="192"/>
      <c r="K9" s="194"/>
      <c r="L9" s="195"/>
      <c r="M9" s="196"/>
      <c r="N9" s="197"/>
      <c r="O9" s="214"/>
      <c r="P9" s="200"/>
      <c r="Q9" s="197"/>
      <c r="R9" s="214"/>
      <c r="S9" s="192"/>
      <c r="T9" s="197"/>
      <c r="U9" s="214"/>
      <c r="V9" s="212"/>
      <c r="W9" s="200"/>
      <c r="X9" s="200"/>
      <c r="Y9" s="192"/>
      <c r="Z9" s="310"/>
      <c r="AA9" s="234"/>
      <c r="AC9" s="9" t="s">
        <v>9</v>
      </c>
      <c r="AN9" s="125"/>
      <c r="AO9" s="74"/>
      <c r="AP9" s="74"/>
      <c r="AQ9" s="126"/>
    </row>
    <row r="10" spans="1:44" x14ac:dyDescent="0.2">
      <c r="A10" s="301"/>
      <c r="B10" s="127"/>
      <c r="C10" s="188">
        <v>4</v>
      </c>
      <c r="D10" s="128" t="str">
        <f>IF(COUNTIF(seznam!$A$4:$A$25,A10)=1,VLOOKUP(A10,seznam!$A$4:$C$25,3,FALSE),"------")</f>
        <v>------</v>
      </c>
      <c r="E10" s="186">
        <f>AM25</f>
        <v>0</v>
      </c>
      <c r="F10" s="176" t="s">
        <v>6</v>
      </c>
      <c r="G10" s="178">
        <f>AK25</f>
        <v>0</v>
      </c>
      <c r="H10" s="190">
        <f>AK32</f>
        <v>0</v>
      </c>
      <c r="I10" s="176" t="s">
        <v>6</v>
      </c>
      <c r="J10" s="178">
        <f>AM32</f>
        <v>0</v>
      </c>
      <c r="K10" s="190">
        <f>AM5</f>
        <v>0</v>
      </c>
      <c r="L10" s="176" t="s">
        <v>6</v>
      </c>
      <c r="M10" s="178">
        <f>AK5</f>
        <v>0</v>
      </c>
      <c r="N10" s="180"/>
      <c r="O10" s="181"/>
      <c r="P10" s="181"/>
      <c r="Q10" s="190">
        <f>AK19</f>
        <v>0</v>
      </c>
      <c r="R10" s="176" t="s">
        <v>6</v>
      </c>
      <c r="S10" s="178">
        <f>AM19</f>
        <v>0</v>
      </c>
      <c r="T10" s="190">
        <f>AM10</f>
        <v>0</v>
      </c>
      <c r="U10" s="176" t="s">
        <v>6</v>
      </c>
      <c r="V10" s="211">
        <f>AK10</f>
        <v>0</v>
      </c>
      <c r="W10" s="176">
        <f>H10+K10+E10+Q10+T10</f>
        <v>0</v>
      </c>
      <c r="X10" s="176" t="s">
        <v>6</v>
      </c>
      <c r="Y10" s="178">
        <f>J10+M10+G10+S10+V10</f>
        <v>0</v>
      </c>
      <c r="Z10" s="309">
        <f>IF(H10&gt;J10,2,IF(AND(H10&lt;J10,I10=":"),1,0))+IF(Q10&gt;S10,2,IF(AND(Q10&lt;S10,R10=":"),1,0))+IF(T10&gt;V10,2,IF(AND(T10&lt;V10,U10=":"),1,0))+IF(K10&gt;M10,2,IF(AND(K10&lt;M10,L10=":"),1,0))+IF(E10&gt;G10,2,IF(AND(E10&lt;G10,F10=":"),1,0))</f>
        <v>0</v>
      </c>
      <c r="AA10" s="174"/>
      <c r="AC10" s="122" t="str">
        <f>D15</f>
        <v>------</v>
      </c>
      <c r="AD10" s="123" t="s">
        <v>7</v>
      </c>
      <c r="AE10" s="124" t="str">
        <f>D11</f>
        <v>------</v>
      </c>
      <c r="AF10" s="42"/>
      <c r="AG10" s="43"/>
      <c r="AH10" s="43"/>
      <c r="AI10" s="43"/>
      <c r="AJ10" s="59"/>
      <c r="AK10" s="22">
        <f t="shared" ref="AK10:AK15" si="2">IF(AND(LEN(AF10)&gt;0,MID(AF10,1,1)&lt;&gt;"-"),"1","0")+IF(AND(LEN(AG10)&gt;0,MID(AG10,1,1)&lt;&gt;"-"),"1","0")+IF(AND(LEN(AH10)&gt;0,MID(AH10,1,1)&lt;&gt;"-"),"1","0")+IF(AND(LEN(AI10)&gt;0,MID(AI10,1,1)&lt;&gt;"-"),"1","0")+IF(AND(LEN(AJ10)&gt;0,MID(AJ10,1,1)&lt;&gt;"-"),"1","0")</f>
        <v>0</v>
      </c>
      <c r="AL10" s="23" t="s">
        <v>6</v>
      </c>
      <c r="AM10" s="24">
        <f t="shared" ref="AM10:AM15" si="3">IF(AND(LEN(AF10)&gt;0,MID(AF10,1,1)="-"),"1","0")+IF(AND(LEN(AG10)&gt;0,MID(AG10,1,1)="-"),"1","0")+IF(AND(LEN(AH10)&gt;0,MID(AH10,1,1)="-"),"1","0")+IF(AND(LEN(AI10)&gt;0,MID(AI10,1,1)="-"),"1","0")+IF(AND(LEN(AJ10)&gt;0,MID(AJ10,1,1)="-"),"1","0")</f>
        <v>0</v>
      </c>
      <c r="AN10" s="125"/>
      <c r="AO10" s="74"/>
      <c r="AP10" s="74">
        <f>A14</f>
        <v>0</v>
      </c>
      <c r="AQ10" s="126">
        <f>A10</f>
        <v>0</v>
      </c>
    </row>
    <row r="11" spans="1:44" x14ac:dyDescent="0.2">
      <c r="A11" s="302"/>
      <c r="B11"/>
      <c r="C11" s="210"/>
      <c r="D11" s="131" t="str">
        <f>IF(COUNTIF(seznam!$A$4:$A$25,A10)=1,VLOOKUP(A10,seznam!$A$4:$C$25,2,FALSE),"------")</f>
        <v>------</v>
      </c>
      <c r="E11" s="213"/>
      <c r="F11" s="214"/>
      <c r="G11" s="192"/>
      <c r="H11" s="197"/>
      <c r="I11" s="214"/>
      <c r="J11" s="192"/>
      <c r="K11" s="197"/>
      <c r="L11" s="214"/>
      <c r="M11" s="192"/>
      <c r="N11" s="194"/>
      <c r="O11" s="195"/>
      <c r="P11" s="195"/>
      <c r="Q11" s="197"/>
      <c r="R11" s="214"/>
      <c r="S11" s="192"/>
      <c r="T11" s="197"/>
      <c r="U11" s="214"/>
      <c r="V11" s="212"/>
      <c r="W11" s="200"/>
      <c r="X11" s="200"/>
      <c r="Y11" s="192"/>
      <c r="Z11" s="310"/>
      <c r="AA11" s="234"/>
      <c r="AC11" s="129" t="str">
        <f>D13</f>
        <v>------</v>
      </c>
      <c r="AD11" s="17" t="s">
        <v>7</v>
      </c>
      <c r="AE11" s="130" t="str">
        <f>D9</f>
        <v>------</v>
      </c>
      <c r="AF11" s="44"/>
      <c r="AG11" s="41"/>
      <c r="AH11" s="41"/>
      <c r="AI11" s="41"/>
      <c r="AJ11" s="60"/>
      <c r="AK11" s="25">
        <f t="shared" si="2"/>
        <v>0</v>
      </c>
      <c r="AL11" s="26" t="s">
        <v>6</v>
      </c>
      <c r="AM11" s="27">
        <f t="shared" si="3"/>
        <v>0</v>
      </c>
      <c r="AN11" s="125"/>
      <c r="AO11" s="74"/>
      <c r="AP11" s="74">
        <f>A12</f>
        <v>0</v>
      </c>
      <c r="AQ11" s="126">
        <f>A8</f>
        <v>0</v>
      </c>
    </row>
    <row r="12" spans="1:44" x14ac:dyDescent="0.2">
      <c r="A12" s="301"/>
      <c r="B12" s="127"/>
      <c r="C12" s="188">
        <v>5</v>
      </c>
      <c r="D12" s="128" t="str">
        <f>IF(COUNTIF(seznam!$A$4:$A$25,A12)=1,VLOOKUP(A12,seznam!$A$4:$C$25,3,FALSE),"------")</f>
        <v>------</v>
      </c>
      <c r="E12" s="186">
        <f>AK33</f>
        <v>0</v>
      </c>
      <c r="F12" s="176" t="s">
        <v>6</v>
      </c>
      <c r="G12" s="178">
        <f>AM33</f>
        <v>0</v>
      </c>
      <c r="H12" s="190">
        <f>AM4</f>
        <v>0</v>
      </c>
      <c r="I12" s="176" t="s">
        <v>6</v>
      </c>
      <c r="J12" s="178">
        <f>AK4</f>
        <v>0</v>
      </c>
      <c r="K12" s="190">
        <f>AK11</f>
        <v>0</v>
      </c>
      <c r="L12" s="176" t="s">
        <v>6</v>
      </c>
      <c r="M12" s="178">
        <f>AM11</f>
        <v>0</v>
      </c>
      <c r="N12" s="190">
        <f>AM19</f>
        <v>0</v>
      </c>
      <c r="O12" s="176" t="s">
        <v>6</v>
      </c>
      <c r="P12" s="176">
        <f>AK19</f>
        <v>0</v>
      </c>
      <c r="Q12" s="180"/>
      <c r="R12" s="181"/>
      <c r="S12" s="193"/>
      <c r="T12" s="190">
        <f>AM24</f>
        <v>0</v>
      </c>
      <c r="U12" s="176" t="s">
        <v>6</v>
      </c>
      <c r="V12" s="211">
        <f>AK24</f>
        <v>0</v>
      </c>
      <c r="W12" s="176">
        <f>H12+K12+N12+E12+T12</f>
        <v>0</v>
      </c>
      <c r="X12" s="176" t="s">
        <v>6</v>
      </c>
      <c r="Y12" s="178">
        <f>J12+M12+P12+G12+V12</f>
        <v>0</v>
      </c>
      <c r="Z12" s="309">
        <f>IF(N12&gt;P12,2,IF(AND(N12&lt;P12,O12=":"),1,0))+IF(H12&gt;J12,2,IF(AND(H12&lt;J12,I12=":"),1,0))+IF(T12&gt;V12,2,IF(AND(T12&lt;V12,U12=":"),1,0))+IF(K12&gt;M12,2,IF(AND(K12&lt;M12,L12=":"),1,0))+IF(E12&gt;G12,2,IF(AND(E12&lt;G12,F12=":"),1,0))</f>
        <v>0</v>
      </c>
      <c r="AA12" s="174"/>
      <c r="AC12" s="129" t="str">
        <f>D5</f>
        <v>------</v>
      </c>
      <c r="AD12" s="17" t="s">
        <v>7</v>
      </c>
      <c r="AE12" s="130" t="str">
        <f>D7</f>
        <v>------</v>
      </c>
      <c r="AF12" s="44"/>
      <c r="AG12" s="41"/>
      <c r="AH12" s="41"/>
      <c r="AI12" s="41"/>
      <c r="AJ12" s="60"/>
      <c r="AK12" s="25">
        <f t="shared" si="2"/>
        <v>0</v>
      </c>
      <c r="AL12" s="26" t="s">
        <v>6</v>
      </c>
      <c r="AM12" s="27">
        <f t="shared" si="3"/>
        <v>0</v>
      </c>
      <c r="AP12" s="3">
        <f>A4</f>
        <v>0</v>
      </c>
      <c r="AQ12" s="9">
        <f>A6</f>
        <v>0</v>
      </c>
    </row>
    <row r="13" spans="1:44" x14ac:dyDescent="0.2">
      <c r="A13" s="302"/>
      <c r="B13"/>
      <c r="C13" s="210"/>
      <c r="D13" s="131" t="str">
        <f>IF(COUNTIF(seznam!$A$4:$A$25,A12)=1,VLOOKUP(A12,seznam!$A$4:$C$25,2,FALSE),"------")</f>
        <v>------</v>
      </c>
      <c r="E13" s="213"/>
      <c r="F13" s="214"/>
      <c r="G13" s="192"/>
      <c r="H13" s="197"/>
      <c r="I13" s="214"/>
      <c r="J13" s="192"/>
      <c r="K13" s="197"/>
      <c r="L13" s="214"/>
      <c r="M13" s="192"/>
      <c r="N13" s="197"/>
      <c r="O13" s="214"/>
      <c r="P13" s="200"/>
      <c r="Q13" s="194"/>
      <c r="R13" s="195"/>
      <c r="S13" s="196"/>
      <c r="T13" s="197"/>
      <c r="U13" s="214"/>
      <c r="V13" s="314"/>
      <c r="W13" s="200"/>
      <c r="X13" s="200"/>
      <c r="Y13" s="192"/>
      <c r="Z13" s="310"/>
      <c r="AA13" s="202"/>
      <c r="AC13" s="129" t="str">
        <f>D30</f>
        <v>------</v>
      </c>
      <c r="AD13" s="17" t="s">
        <v>7</v>
      </c>
      <c r="AE13" s="130" t="str">
        <f>D26</f>
        <v>------</v>
      </c>
      <c r="AF13" s="44"/>
      <c r="AG13" s="41"/>
      <c r="AH13" s="41"/>
      <c r="AI13" s="41"/>
      <c r="AJ13" s="60"/>
      <c r="AK13" s="25">
        <f t="shared" si="2"/>
        <v>0</v>
      </c>
      <c r="AL13" s="26" t="s">
        <v>6</v>
      </c>
      <c r="AM13" s="27">
        <f t="shared" si="3"/>
        <v>0</v>
      </c>
      <c r="AN13" s="125"/>
      <c r="AO13" s="74"/>
      <c r="AP13" s="74">
        <f>A29</f>
        <v>0</v>
      </c>
      <c r="AQ13" s="126">
        <f>A25</f>
        <v>0</v>
      </c>
    </row>
    <row r="14" spans="1:44" x14ac:dyDescent="0.2">
      <c r="A14" s="301"/>
      <c r="B14" s="127"/>
      <c r="C14" s="188">
        <v>6</v>
      </c>
      <c r="D14" s="128" t="str">
        <f>IF(COUNTIF(seznam!$A$4:$A$25,A14)=1,VLOOKUP(A14,seznam!$A$4:$C$25,3,FALSE),"------")</f>
        <v>------</v>
      </c>
      <c r="E14" s="186">
        <f>AM3</f>
        <v>0</v>
      </c>
      <c r="F14" s="176" t="s">
        <v>6</v>
      </c>
      <c r="G14" s="178">
        <f>AK3</f>
        <v>0</v>
      </c>
      <c r="H14" s="190">
        <f>AM17</f>
        <v>0</v>
      </c>
      <c r="I14" s="176" t="s">
        <v>6</v>
      </c>
      <c r="J14" s="178">
        <f>AK17</f>
        <v>0</v>
      </c>
      <c r="K14" s="190">
        <f>AM31</f>
        <v>0</v>
      </c>
      <c r="L14" s="176" t="s">
        <v>6</v>
      </c>
      <c r="M14" s="178">
        <f>AK31</f>
        <v>0</v>
      </c>
      <c r="N14" s="190">
        <f>AK10</f>
        <v>0</v>
      </c>
      <c r="O14" s="176" t="s">
        <v>6</v>
      </c>
      <c r="P14" s="176">
        <f>AM10</f>
        <v>0</v>
      </c>
      <c r="Q14" s="190">
        <f>AK24</f>
        <v>0</v>
      </c>
      <c r="R14" s="176" t="s">
        <v>6</v>
      </c>
      <c r="S14" s="178">
        <f>AM24</f>
        <v>0</v>
      </c>
      <c r="T14" s="180"/>
      <c r="U14" s="181"/>
      <c r="V14" s="182"/>
      <c r="W14" s="176">
        <f>H14+K14+N14+Q14+E14</f>
        <v>0</v>
      </c>
      <c r="X14" s="176" t="s">
        <v>6</v>
      </c>
      <c r="Y14" s="178">
        <f>J14+M14+P14+S14+G14</f>
        <v>0</v>
      </c>
      <c r="Z14" s="309">
        <f>IF(N14&gt;P14,2,IF(AND(N14&lt;P14,O14=":"),1,0))+IF(Q14&gt;S14,2,IF(AND(Q14&lt;S14,R14=":"),1,0))+IF(H14&gt;J14,2,IF(AND(H14&lt;J14,I14=":"),1,0))+IF(K14&gt;M14,2,IF(AND(K14&lt;M14,L14=":"),1,0))+IF(E14&gt;G14,2,IF(AND(E14&lt;G14,F14=":"),1,0))</f>
        <v>0</v>
      </c>
      <c r="AA14" s="174"/>
      <c r="AC14" s="129" t="str">
        <f>D28</f>
        <v>------</v>
      </c>
      <c r="AD14" s="17" t="s">
        <v>7</v>
      </c>
      <c r="AE14" s="130" t="str">
        <f>D24</f>
        <v>------</v>
      </c>
      <c r="AF14" s="44"/>
      <c r="AG14" s="41"/>
      <c r="AH14" s="41"/>
      <c r="AI14" s="41"/>
      <c r="AJ14" s="60"/>
      <c r="AK14" s="25">
        <f t="shared" si="2"/>
        <v>0</v>
      </c>
      <c r="AL14" s="26" t="s">
        <v>6</v>
      </c>
      <c r="AM14" s="27">
        <f t="shared" si="3"/>
        <v>0</v>
      </c>
      <c r="AN14" s="125"/>
      <c r="AO14" s="74"/>
      <c r="AP14" s="74">
        <f>A27</f>
        <v>0</v>
      </c>
      <c r="AQ14" s="126">
        <f>A23</f>
        <v>0</v>
      </c>
    </row>
    <row r="15" spans="1:44" ht="13.5" thickBot="1" x14ac:dyDescent="0.25">
      <c r="A15" s="302"/>
      <c r="B15"/>
      <c r="C15" s="189"/>
      <c r="D15" s="136" t="str">
        <f>IF(COUNTIF(seznam!$A$4:$A$25,A14)=1,VLOOKUP(A14,seznam!$A$4:$C$25,2,FALSE),"------")</f>
        <v>------</v>
      </c>
      <c r="E15" s="187"/>
      <c r="F15" s="313"/>
      <c r="G15" s="179"/>
      <c r="H15" s="191"/>
      <c r="I15" s="313"/>
      <c r="J15" s="179"/>
      <c r="K15" s="191"/>
      <c r="L15" s="313"/>
      <c r="M15" s="179"/>
      <c r="N15" s="191"/>
      <c r="O15" s="313"/>
      <c r="P15" s="177"/>
      <c r="Q15" s="191"/>
      <c r="R15" s="313"/>
      <c r="S15" s="179"/>
      <c r="T15" s="183"/>
      <c r="U15" s="184"/>
      <c r="V15" s="185"/>
      <c r="W15" s="177"/>
      <c r="X15" s="313"/>
      <c r="Y15" s="179"/>
      <c r="Z15" s="315"/>
      <c r="AA15" s="175"/>
      <c r="AC15" s="132" t="str">
        <f>D20</f>
        <v>------</v>
      </c>
      <c r="AD15" s="133" t="s">
        <v>7</v>
      </c>
      <c r="AE15" s="134" t="str">
        <f>D22</f>
        <v>------</v>
      </c>
      <c r="AF15" s="45"/>
      <c r="AG15" s="46"/>
      <c r="AH15" s="46"/>
      <c r="AI15" s="46"/>
      <c r="AJ15" s="63"/>
      <c r="AK15" s="28">
        <f t="shared" si="2"/>
        <v>0</v>
      </c>
      <c r="AL15" s="29" t="s">
        <v>6</v>
      </c>
      <c r="AM15" s="30">
        <f t="shared" si="3"/>
        <v>0</v>
      </c>
      <c r="AN15" s="125"/>
      <c r="AO15" s="74"/>
      <c r="AP15" s="74">
        <f>A19</f>
        <v>0</v>
      </c>
      <c r="AQ15" s="126">
        <f>A21</f>
        <v>0</v>
      </c>
    </row>
    <row r="16" spans="1:44" ht="13.5" thickBot="1" x14ac:dyDescent="0.25">
      <c r="A16"/>
      <c r="B16"/>
      <c r="C16"/>
      <c r="D16" s="135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C16" s="9" t="s">
        <v>10</v>
      </c>
      <c r="AN16" s="125"/>
      <c r="AO16" s="74"/>
      <c r="AP16" s="74"/>
      <c r="AQ16" s="126"/>
    </row>
    <row r="17" spans="1:43" x14ac:dyDescent="0.2">
      <c r="C17" s="291" t="s">
        <v>35</v>
      </c>
      <c r="D17" s="296"/>
      <c r="E17" s="291">
        <v>1</v>
      </c>
      <c r="F17" s="292"/>
      <c r="G17" s="292"/>
      <c r="H17" s="295">
        <v>2</v>
      </c>
      <c r="I17" s="292"/>
      <c r="J17" s="292"/>
      <c r="K17" s="295">
        <v>3</v>
      </c>
      <c r="L17" s="292"/>
      <c r="M17" s="292"/>
      <c r="N17" s="295">
        <v>4</v>
      </c>
      <c r="O17" s="292"/>
      <c r="P17" s="292"/>
      <c r="Q17" s="295">
        <v>5</v>
      </c>
      <c r="R17" s="292"/>
      <c r="S17" s="292"/>
      <c r="T17" s="295">
        <v>6</v>
      </c>
      <c r="U17" s="292"/>
      <c r="V17" s="296"/>
      <c r="W17" s="298" t="s">
        <v>3</v>
      </c>
      <c r="X17" s="292"/>
      <c r="Y17" s="292"/>
      <c r="Z17" s="295" t="s">
        <v>4</v>
      </c>
      <c r="AA17" s="300" t="s">
        <v>5</v>
      </c>
      <c r="AC17" s="122" t="str">
        <f>D7</f>
        <v>------</v>
      </c>
      <c r="AD17" s="123" t="s">
        <v>7</v>
      </c>
      <c r="AE17" s="124" t="str">
        <f>D15</f>
        <v>------</v>
      </c>
      <c r="AF17" s="42"/>
      <c r="AG17" s="43"/>
      <c r="AH17" s="43"/>
      <c r="AI17" s="43"/>
      <c r="AJ17" s="59"/>
      <c r="AK17" s="22">
        <f t="shared" ref="AK17:AK22" si="4">IF(AND(LEN(AF17)&gt;0,MID(AF17,1,1)&lt;&gt;"-"),"1","0")+IF(AND(LEN(AG17)&gt;0,MID(AG17,1,1)&lt;&gt;"-"),"1","0")+IF(AND(LEN(AH17)&gt;0,MID(AH17,1,1)&lt;&gt;"-"),"1","0")+IF(AND(LEN(AI17)&gt;0,MID(AI17,1,1)&lt;&gt;"-"),"1","0")+IF(AND(LEN(AJ17)&gt;0,MID(AJ17,1,1)&lt;&gt;"-"),"1","0")</f>
        <v>0</v>
      </c>
      <c r="AL17" s="23" t="s">
        <v>6</v>
      </c>
      <c r="AM17" s="24">
        <f t="shared" ref="AM17:AM22" si="5">IF(AND(LEN(AF17)&gt;0,MID(AF17,1,1)="-"),"1","0")+IF(AND(LEN(AG17)&gt;0,MID(AG17,1,1)="-"),"1","0")+IF(AND(LEN(AH17)&gt;0,MID(AH17,1,1)="-"),"1","0")+IF(AND(LEN(AI17)&gt;0,MID(AI17,1,1)="-"),"1","0")+IF(AND(LEN(AJ17)&gt;0,MID(AJ17,1,1)="-"),"1","0")</f>
        <v>0</v>
      </c>
      <c r="AP17" s="3">
        <f>A6</f>
        <v>0</v>
      </c>
      <c r="AQ17" s="9">
        <f>A14</f>
        <v>0</v>
      </c>
    </row>
    <row r="18" spans="1:43" ht="13.5" thickBot="1" x14ac:dyDescent="0.25">
      <c r="A18"/>
      <c r="B18"/>
      <c r="C18" s="293"/>
      <c r="D18" s="297"/>
      <c r="E18" s="293"/>
      <c r="F18" s="294"/>
      <c r="G18" s="294"/>
      <c r="H18" s="294"/>
      <c r="I18" s="294"/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/>
      <c r="U18" s="294"/>
      <c r="V18" s="297"/>
      <c r="W18" s="299"/>
      <c r="X18" s="294"/>
      <c r="Y18" s="294"/>
      <c r="Z18" s="294"/>
      <c r="AA18" s="297"/>
      <c r="AC18" s="129" t="str">
        <f>D9</f>
        <v>------</v>
      </c>
      <c r="AD18" s="17" t="s">
        <v>7</v>
      </c>
      <c r="AE18" s="130" t="str">
        <f>D5</f>
        <v>------</v>
      </c>
      <c r="AF18" s="44"/>
      <c r="AG18" s="41"/>
      <c r="AH18" s="41"/>
      <c r="AI18" s="41"/>
      <c r="AJ18" s="60"/>
      <c r="AK18" s="25">
        <f t="shared" si="4"/>
        <v>0</v>
      </c>
      <c r="AL18" s="26" t="s">
        <v>6</v>
      </c>
      <c r="AM18" s="27">
        <f t="shared" si="5"/>
        <v>0</v>
      </c>
      <c r="AN18" s="125"/>
      <c r="AO18" s="74"/>
      <c r="AP18" s="74">
        <f>A8</f>
        <v>0</v>
      </c>
      <c r="AQ18" s="126">
        <f>A4</f>
        <v>0</v>
      </c>
    </row>
    <row r="19" spans="1:43" x14ac:dyDescent="0.2">
      <c r="A19" s="301"/>
      <c r="B19" s="127"/>
      <c r="C19" s="188">
        <v>1</v>
      </c>
      <c r="D19" s="128" t="str">
        <f>IF(COUNTIF(seznam!$A$4:$A$25,A19)=1,VLOOKUP(A19,seznam!$A$4:$C$25,3,FALSE),"------")</f>
        <v>------</v>
      </c>
      <c r="E19" s="304"/>
      <c r="F19" s="305"/>
      <c r="G19" s="306"/>
      <c r="H19" s="307">
        <f>AK15</f>
        <v>0</v>
      </c>
      <c r="I19" s="246" t="s">
        <v>6</v>
      </c>
      <c r="J19" s="308">
        <f>AM15</f>
        <v>0</v>
      </c>
      <c r="K19" s="307">
        <f>AM21</f>
        <v>0</v>
      </c>
      <c r="L19" s="246" t="s">
        <v>6</v>
      </c>
      <c r="M19" s="308">
        <f>AK21</f>
        <v>0</v>
      </c>
      <c r="N19" s="307">
        <f>AK28</f>
        <v>0</v>
      </c>
      <c r="O19" s="246" t="s">
        <v>6</v>
      </c>
      <c r="P19" s="246">
        <f>AM28</f>
        <v>0</v>
      </c>
      <c r="Q19" s="307">
        <f>AM36</f>
        <v>0</v>
      </c>
      <c r="R19" s="246" t="s">
        <v>6</v>
      </c>
      <c r="S19" s="308">
        <f>AK36</f>
        <v>0</v>
      </c>
      <c r="T19" s="307">
        <f>AK6</f>
        <v>0</v>
      </c>
      <c r="U19" s="246" t="s">
        <v>6</v>
      </c>
      <c r="V19" s="312">
        <f>AM6</f>
        <v>0</v>
      </c>
      <c r="W19" s="176">
        <f>H19+K19+N19+Q19+T19</f>
        <v>0</v>
      </c>
      <c r="X19" s="176" t="s">
        <v>6</v>
      </c>
      <c r="Y19" s="178">
        <f>J19+M19+P19+S19+V19</f>
        <v>0</v>
      </c>
      <c r="Z19" s="309">
        <f>IF(N19&gt;P19,2,IF(AND(N19&lt;P19,O19=":"),1,0))+IF(Q19&gt;S19,2,IF(AND(Q19&lt;S19,R19=":"),1,0))+IF(T19&gt;V19,2,IF(AND(T19&lt;V19,U19=":"),1,0))+IF(K19&gt;M19,2,IF(AND(K19&lt;M19,L19=":"),1,0))+IF(H19&gt;J19,2,IF(AND(H19&lt;J19,I19=":"),1,0))</f>
        <v>0</v>
      </c>
      <c r="AA19" s="311"/>
      <c r="AC19" s="129" t="str">
        <f>D11</f>
        <v>------</v>
      </c>
      <c r="AD19" s="17" t="s">
        <v>7</v>
      </c>
      <c r="AE19" s="130" t="str">
        <f>D13</f>
        <v>------</v>
      </c>
      <c r="AF19" s="44"/>
      <c r="AG19" s="41"/>
      <c r="AH19" s="41"/>
      <c r="AI19" s="41"/>
      <c r="AJ19" s="60"/>
      <c r="AK19" s="25">
        <f t="shared" si="4"/>
        <v>0</v>
      </c>
      <c r="AL19" s="26" t="s">
        <v>6</v>
      </c>
      <c r="AM19" s="27">
        <f t="shared" si="5"/>
        <v>0</v>
      </c>
      <c r="AN19" s="125"/>
      <c r="AO19" s="74"/>
      <c r="AP19" s="74">
        <f>A10</f>
        <v>0</v>
      </c>
      <c r="AQ19" s="126">
        <f>A12</f>
        <v>0</v>
      </c>
    </row>
    <row r="20" spans="1:43" x14ac:dyDescent="0.2">
      <c r="A20" s="302"/>
      <c r="B20"/>
      <c r="C20" s="210"/>
      <c r="D20" s="131" t="str">
        <f>IF(COUNTIF(seznam!$A$4:$A$25,A19)=1,VLOOKUP(A19,seznam!$A$4:$C$25,2,FALSE),"------")</f>
        <v>------</v>
      </c>
      <c r="E20" s="236"/>
      <c r="F20" s="195"/>
      <c r="G20" s="196"/>
      <c r="H20" s="197"/>
      <c r="I20" s="214"/>
      <c r="J20" s="192"/>
      <c r="K20" s="197"/>
      <c r="L20" s="214"/>
      <c r="M20" s="192"/>
      <c r="N20" s="197"/>
      <c r="O20" s="214"/>
      <c r="P20" s="200"/>
      <c r="Q20" s="197"/>
      <c r="R20" s="214"/>
      <c r="S20" s="192"/>
      <c r="T20" s="197"/>
      <c r="U20" s="214"/>
      <c r="V20" s="212"/>
      <c r="W20" s="200"/>
      <c r="X20" s="200"/>
      <c r="Y20" s="192"/>
      <c r="Z20" s="310"/>
      <c r="AA20" s="234"/>
      <c r="AC20" s="129" t="str">
        <f>D22</f>
        <v>------</v>
      </c>
      <c r="AD20" s="17" t="s">
        <v>7</v>
      </c>
      <c r="AE20" s="130" t="str">
        <f>D30</f>
        <v>------</v>
      </c>
      <c r="AF20" s="44"/>
      <c r="AG20" s="41"/>
      <c r="AH20" s="41"/>
      <c r="AI20" s="41"/>
      <c r="AJ20" s="60"/>
      <c r="AK20" s="25">
        <f t="shared" si="4"/>
        <v>0</v>
      </c>
      <c r="AL20" s="26" t="s">
        <v>6</v>
      </c>
      <c r="AM20" s="27">
        <f t="shared" si="5"/>
        <v>0</v>
      </c>
      <c r="AN20" s="125"/>
      <c r="AO20" s="74"/>
      <c r="AP20" s="74">
        <f>A21</f>
        <v>0</v>
      </c>
      <c r="AQ20" s="126">
        <f>A29</f>
        <v>0</v>
      </c>
    </row>
    <row r="21" spans="1:43" x14ac:dyDescent="0.2">
      <c r="A21" s="301"/>
      <c r="B21" s="127"/>
      <c r="C21" s="188">
        <v>2</v>
      </c>
      <c r="D21" s="128" t="str">
        <f>IF(COUNTIF(seznam!$A$4:$A$25,A21)=1,VLOOKUP(A21,seznam!$A$4:$C$25,3,FALSE),"------")</f>
        <v>------</v>
      </c>
      <c r="E21" s="186">
        <f>AM15</f>
        <v>0</v>
      </c>
      <c r="F21" s="176" t="s">
        <v>6</v>
      </c>
      <c r="G21" s="178">
        <f>AK15</f>
        <v>0</v>
      </c>
      <c r="H21" s="180"/>
      <c r="I21" s="181"/>
      <c r="J21" s="193"/>
      <c r="K21" s="190">
        <f>AK29</f>
        <v>0</v>
      </c>
      <c r="L21" s="176" t="s">
        <v>6</v>
      </c>
      <c r="M21" s="178">
        <f>AM29</f>
        <v>0</v>
      </c>
      <c r="N21" s="190">
        <f>AM35</f>
        <v>0</v>
      </c>
      <c r="O21" s="176" t="s">
        <v>6</v>
      </c>
      <c r="P21" s="176">
        <f>AK35</f>
        <v>0</v>
      </c>
      <c r="Q21" s="190">
        <f>AK7</f>
        <v>0</v>
      </c>
      <c r="R21" s="176" t="s">
        <v>6</v>
      </c>
      <c r="S21" s="178">
        <f>AM7</f>
        <v>0</v>
      </c>
      <c r="T21" s="190">
        <f>AK20</f>
        <v>0</v>
      </c>
      <c r="U21" s="176" t="s">
        <v>6</v>
      </c>
      <c r="V21" s="211">
        <f>AM20</f>
        <v>0</v>
      </c>
      <c r="W21" s="176">
        <f>E21+K21+N21+Q21+T21</f>
        <v>0</v>
      </c>
      <c r="X21" s="176" t="s">
        <v>6</v>
      </c>
      <c r="Y21" s="178">
        <f>G21+M21+P21+S21+V21</f>
        <v>0</v>
      </c>
      <c r="Z21" s="309">
        <f>IF(N21&gt;P21,2,IF(AND(N21&lt;P21,O21=":"),1,0))+IF(Q21&gt;S21,2,IF(AND(Q21&lt;S21,R21=":"),1,0))+IF(T21&gt;V21,2,IF(AND(T21&lt;V21,U21=":"),1,0))+IF(K21&gt;M21,2,IF(AND(K21&lt;M21,L21=":"),1,0))+IF(E21&gt;G21,2,IF(AND(E21&lt;G21,F21=":"),1,0))</f>
        <v>0</v>
      </c>
      <c r="AA21" s="174"/>
      <c r="AC21" s="129" t="str">
        <f>D24</f>
        <v>------</v>
      </c>
      <c r="AD21" s="17" t="s">
        <v>7</v>
      </c>
      <c r="AE21" s="130" t="str">
        <f>D20</f>
        <v>------</v>
      </c>
      <c r="AF21" s="44"/>
      <c r="AG21" s="41"/>
      <c r="AH21" s="41"/>
      <c r="AI21" s="41"/>
      <c r="AJ21" s="60"/>
      <c r="AK21" s="25">
        <f t="shared" si="4"/>
        <v>0</v>
      </c>
      <c r="AL21" s="26" t="s">
        <v>6</v>
      </c>
      <c r="AM21" s="27">
        <f t="shared" si="5"/>
        <v>0</v>
      </c>
      <c r="AN21" s="125"/>
      <c r="AO21" s="74"/>
      <c r="AP21" s="74">
        <f>A23</f>
        <v>0</v>
      </c>
      <c r="AQ21" s="126">
        <f>A19</f>
        <v>0</v>
      </c>
    </row>
    <row r="22" spans="1:43" ht="13.5" thickBot="1" x14ac:dyDescent="0.25">
      <c r="A22" s="302"/>
      <c r="B22"/>
      <c r="C22" s="210"/>
      <c r="D22" s="131" t="str">
        <f>IF(COUNTIF(seznam!$A$4:$A$25,A21)=1,VLOOKUP(A21,seznam!$A$4:$C$25,2,FALSE),"------")</f>
        <v>------</v>
      </c>
      <c r="E22" s="213"/>
      <c r="F22" s="214"/>
      <c r="G22" s="192"/>
      <c r="H22" s="194"/>
      <c r="I22" s="195"/>
      <c r="J22" s="196"/>
      <c r="K22" s="197"/>
      <c r="L22" s="214"/>
      <c r="M22" s="192"/>
      <c r="N22" s="197"/>
      <c r="O22" s="214"/>
      <c r="P22" s="200"/>
      <c r="Q22" s="197"/>
      <c r="R22" s="214"/>
      <c r="S22" s="192"/>
      <c r="T22" s="197"/>
      <c r="U22" s="214"/>
      <c r="V22" s="212"/>
      <c r="W22" s="200"/>
      <c r="X22" s="214"/>
      <c r="Y22" s="192"/>
      <c r="Z22" s="310"/>
      <c r="AA22" s="234"/>
      <c r="AC22" s="132" t="str">
        <f>D26</f>
        <v>------</v>
      </c>
      <c r="AD22" s="133" t="s">
        <v>7</v>
      </c>
      <c r="AE22" s="134" t="str">
        <f>D28</f>
        <v>------</v>
      </c>
      <c r="AF22" s="45"/>
      <c r="AG22" s="46"/>
      <c r="AH22" s="46"/>
      <c r="AI22" s="46"/>
      <c r="AJ22" s="63"/>
      <c r="AK22" s="28">
        <f t="shared" si="4"/>
        <v>0</v>
      </c>
      <c r="AL22" s="29" t="s">
        <v>6</v>
      </c>
      <c r="AM22" s="30">
        <f t="shared" si="5"/>
        <v>0</v>
      </c>
      <c r="AP22" s="3">
        <f>A25</f>
        <v>0</v>
      </c>
      <c r="AQ22" s="9">
        <f>A27</f>
        <v>0</v>
      </c>
    </row>
    <row r="23" spans="1:43" ht="13.5" thickBot="1" x14ac:dyDescent="0.25">
      <c r="A23" s="301"/>
      <c r="B23" s="127"/>
      <c r="C23" s="188">
        <v>3</v>
      </c>
      <c r="D23" s="128" t="str">
        <f>IF(COUNTIF(seznam!$A$4:$A$25,A23)=1,VLOOKUP(A23,seznam!$A$4:$C$25,3,FALSE),"------")</f>
        <v>------</v>
      </c>
      <c r="E23" s="186">
        <f>AK21</f>
        <v>0</v>
      </c>
      <c r="F23" s="176" t="s">
        <v>6</v>
      </c>
      <c r="G23" s="178">
        <f>AM21</f>
        <v>0</v>
      </c>
      <c r="H23" s="190">
        <f>AM29</f>
        <v>0</v>
      </c>
      <c r="I23" s="176" t="s">
        <v>6</v>
      </c>
      <c r="J23" s="178">
        <f>AK29</f>
        <v>0</v>
      </c>
      <c r="K23" s="180"/>
      <c r="L23" s="181"/>
      <c r="M23" s="193"/>
      <c r="N23" s="190">
        <f>AK8</f>
        <v>0</v>
      </c>
      <c r="O23" s="176" t="s">
        <v>6</v>
      </c>
      <c r="P23" s="176">
        <f>AM8</f>
        <v>0</v>
      </c>
      <c r="Q23" s="190">
        <f>AM14</f>
        <v>0</v>
      </c>
      <c r="R23" s="176" t="s">
        <v>6</v>
      </c>
      <c r="S23" s="178">
        <f>AK14</f>
        <v>0</v>
      </c>
      <c r="T23" s="190">
        <f>AK34</f>
        <v>0</v>
      </c>
      <c r="U23" s="176" t="s">
        <v>6</v>
      </c>
      <c r="V23" s="211">
        <f>AM34</f>
        <v>0</v>
      </c>
      <c r="W23" s="176">
        <f>H23+E23+N23+Q23+T23</f>
        <v>0</v>
      </c>
      <c r="X23" s="176" t="s">
        <v>6</v>
      </c>
      <c r="Y23" s="178">
        <f>J23+G23+P23+S23+V23</f>
        <v>0</v>
      </c>
      <c r="Z23" s="309">
        <f>IF(N23&gt;P23,2,IF(AND(N23&lt;P23,O23=":"),1,0))+IF(Q23&gt;S23,2,IF(AND(Q23&lt;S23,R23=":"),1,0))+IF(T23&gt;V23,2,IF(AND(T23&lt;V23,U23=":"),1,0))+IF(H23&gt;J23,2,IF(AND(H23&lt;J23,I23=":"),1,0))+IF(E23&gt;G23,2,IF(AND(E23&lt;G23,F23=":"),1,0))</f>
        <v>0</v>
      </c>
      <c r="AA23" s="174"/>
      <c r="AC23" s="9" t="s">
        <v>11</v>
      </c>
      <c r="AN23" s="125"/>
      <c r="AO23" s="74"/>
      <c r="AP23" s="74"/>
      <c r="AQ23" s="126"/>
    </row>
    <row r="24" spans="1:43" x14ac:dyDescent="0.2">
      <c r="A24" s="302"/>
      <c r="B24"/>
      <c r="C24" s="210"/>
      <c r="D24" s="131" t="str">
        <f>IF(COUNTIF(seznam!$A$4:$A$25,A23)=1,VLOOKUP(A23,seznam!$A$4:$C$25,2,FALSE),"------")</f>
        <v>------</v>
      </c>
      <c r="E24" s="213"/>
      <c r="F24" s="214"/>
      <c r="G24" s="192"/>
      <c r="H24" s="197"/>
      <c r="I24" s="214"/>
      <c r="J24" s="192"/>
      <c r="K24" s="194"/>
      <c r="L24" s="195"/>
      <c r="M24" s="196"/>
      <c r="N24" s="197"/>
      <c r="O24" s="214"/>
      <c r="P24" s="200"/>
      <c r="Q24" s="197"/>
      <c r="R24" s="214"/>
      <c r="S24" s="192"/>
      <c r="T24" s="197"/>
      <c r="U24" s="214"/>
      <c r="V24" s="212"/>
      <c r="W24" s="200"/>
      <c r="X24" s="200"/>
      <c r="Y24" s="192"/>
      <c r="Z24" s="310"/>
      <c r="AA24" s="234"/>
      <c r="AC24" s="122" t="str">
        <f>D15</f>
        <v>------</v>
      </c>
      <c r="AD24" s="123" t="s">
        <v>7</v>
      </c>
      <c r="AE24" s="124" t="str">
        <f>D13</f>
        <v>------</v>
      </c>
      <c r="AF24" s="42"/>
      <c r="AG24" s="43"/>
      <c r="AH24" s="43"/>
      <c r="AI24" s="43"/>
      <c r="AJ24" s="59"/>
      <c r="AK24" s="22">
        <f t="shared" ref="AK24:AK29" si="6">IF(AND(LEN(AF24)&gt;0,MID(AF24,1,1)&lt;&gt;"-"),"1","0")+IF(AND(LEN(AG24)&gt;0,MID(AG24,1,1)&lt;&gt;"-"),"1","0")+IF(AND(LEN(AH24)&gt;0,MID(AH24,1,1)&lt;&gt;"-"),"1","0")+IF(AND(LEN(AI24)&gt;0,MID(AI24,1,1)&lt;&gt;"-"),"1","0")+IF(AND(LEN(AJ24)&gt;0,MID(AJ24,1,1)&lt;&gt;"-"),"1","0")</f>
        <v>0</v>
      </c>
      <c r="AL24" s="23" t="s">
        <v>6</v>
      </c>
      <c r="AM24" s="24">
        <f t="shared" ref="AM24:AM29" si="7">IF(AND(LEN(AF24)&gt;0,MID(AF24,1,1)="-"),"1","0")+IF(AND(LEN(AG24)&gt;0,MID(AG24,1,1)="-"),"1","0")+IF(AND(LEN(AH24)&gt;0,MID(AH24,1,1)="-"),"1","0")+IF(AND(LEN(AI24)&gt;0,MID(AI24,1,1)="-"),"1","0")+IF(AND(LEN(AJ24)&gt;0,MID(AJ24,1,1)="-"),"1","0")</f>
        <v>0</v>
      </c>
      <c r="AN24" s="125"/>
      <c r="AO24" s="74"/>
      <c r="AP24" s="74">
        <f>A14</f>
        <v>0</v>
      </c>
      <c r="AQ24" s="126">
        <f>A12</f>
        <v>0</v>
      </c>
    </row>
    <row r="25" spans="1:43" x14ac:dyDescent="0.2">
      <c r="A25" s="301"/>
      <c r="B25" s="127"/>
      <c r="C25" s="188">
        <v>4</v>
      </c>
      <c r="D25" s="128" t="str">
        <f>IF(COUNTIF(seznam!$A$4:$A$25,A25)=1,VLOOKUP(A25,seznam!$A$4:$C$25,3,FALSE),"------")</f>
        <v>------</v>
      </c>
      <c r="E25" s="186">
        <f>AM28</f>
        <v>0</v>
      </c>
      <c r="F25" s="176" t="s">
        <v>6</v>
      </c>
      <c r="G25" s="178">
        <f>AK28</f>
        <v>0</v>
      </c>
      <c r="H25" s="190">
        <f>AK35</f>
        <v>0</v>
      </c>
      <c r="I25" s="176" t="s">
        <v>6</v>
      </c>
      <c r="J25" s="178">
        <f>AM35</f>
        <v>0</v>
      </c>
      <c r="K25" s="190">
        <f>AM8</f>
        <v>0</v>
      </c>
      <c r="L25" s="176" t="s">
        <v>6</v>
      </c>
      <c r="M25" s="178">
        <f>AK8</f>
        <v>0</v>
      </c>
      <c r="N25" s="180"/>
      <c r="O25" s="181"/>
      <c r="P25" s="181"/>
      <c r="Q25" s="190">
        <f>AK22</f>
        <v>0</v>
      </c>
      <c r="R25" s="176" t="s">
        <v>6</v>
      </c>
      <c r="S25" s="178">
        <f>AM22</f>
        <v>0</v>
      </c>
      <c r="T25" s="190">
        <f>AM13</f>
        <v>0</v>
      </c>
      <c r="U25" s="176" t="s">
        <v>6</v>
      </c>
      <c r="V25" s="211">
        <f>AK13</f>
        <v>0</v>
      </c>
      <c r="W25" s="176">
        <f>H25+K25+E25+Q25+T25</f>
        <v>0</v>
      </c>
      <c r="X25" s="176" t="s">
        <v>6</v>
      </c>
      <c r="Y25" s="178">
        <f>J25+M25+G25+S25+V25</f>
        <v>0</v>
      </c>
      <c r="Z25" s="309">
        <f>IF(H25&gt;J25,2,IF(AND(H25&lt;J25,I25=":"),1,0))+IF(Q25&gt;S25,2,IF(AND(Q25&lt;S25,R25=":"),1,0))+IF(T25&gt;V25,2,IF(AND(T25&lt;V25,U25=":"),1,0))+IF(K25&gt;M25,2,IF(AND(K25&lt;M25,L25=":"),1,0))+IF(E25&gt;G25,2,IF(AND(E25&lt;G25,F25=":"),1,0))</f>
        <v>0</v>
      </c>
      <c r="AA25" s="174"/>
      <c r="AC25" s="129" t="str">
        <f>D5</f>
        <v>------</v>
      </c>
      <c r="AD25" s="17" t="s">
        <v>7</v>
      </c>
      <c r="AE25" s="130" t="str">
        <f>D11</f>
        <v>------</v>
      </c>
      <c r="AF25" s="44"/>
      <c r="AG25" s="41"/>
      <c r="AH25" s="41"/>
      <c r="AI25" s="41"/>
      <c r="AJ25" s="60"/>
      <c r="AK25" s="25">
        <f t="shared" si="6"/>
        <v>0</v>
      </c>
      <c r="AL25" s="26" t="s">
        <v>6</v>
      </c>
      <c r="AM25" s="27">
        <f t="shared" si="7"/>
        <v>0</v>
      </c>
      <c r="AN25" s="125"/>
      <c r="AO25" s="74"/>
      <c r="AP25" s="74">
        <f>A4</f>
        <v>0</v>
      </c>
      <c r="AQ25" s="126">
        <f>A10</f>
        <v>0</v>
      </c>
    </row>
    <row r="26" spans="1:43" x14ac:dyDescent="0.2">
      <c r="A26" s="302"/>
      <c r="B26"/>
      <c r="C26" s="210"/>
      <c r="D26" s="131" t="str">
        <f>IF(COUNTIF(seznam!$A$4:$A$25,A25)=1,VLOOKUP(A25,seznam!$A$4:$C$25,2,FALSE),"------")</f>
        <v>------</v>
      </c>
      <c r="E26" s="213"/>
      <c r="F26" s="214"/>
      <c r="G26" s="192"/>
      <c r="H26" s="197"/>
      <c r="I26" s="214"/>
      <c r="J26" s="192"/>
      <c r="K26" s="197"/>
      <c r="L26" s="214"/>
      <c r="M26" s="192"/>
      <c r="N26" s="194"/>
      <c r="O26" s="195"/>
      <c r="P26" s="195"/>
      <c r="Q26" s="197"/>
      <c r="R26" s="214"/>
      <c r="S26" s="192"/>
      <c r="T26" s="197"/>
      <c r="U26" s="214"/>
      <c r="V26" s="212"/>
      <c r="W26" s="200"/>
      <c r="X26" s="200"/>
      <c r="Y26" s="192"/>
      <c r="Z26" s="310"/>
      <c r="AA26" s="234"/>
      <c r="AC26" s="129" t="str">
        <f>D7</f>
        <v>------</v>
      </c>
      <c r="AD26" s="17" t="s">
        <v>7</v>
      </c>
      <c r="AE26" s="130" t="str">
        <f>D9</f>
        <v>------</v>
      </c>
      <c r="AF26" s="44"/>
      <c r="AG26" s="41"/>
      <c r="AH26" s="41"/>
      <c r="AI26" s="41"/>
      <c r="AJ26" s="60"/>
      <c r="AK26" s="25">
        <f t="shared" si="6"/>
        <v>0</v>
      </c>
      <c r="AL26" s="26" t="s">
        <v>6</v>
      </c>
      <c r="AM26" s="27">
        <f t="shared" si="7"/>
        <v>0</v>
      </c>
      <c r="AN26" s="125"/>
      <c r="AO26" s="74"/>
      <c r="AP26" s="74">
        <f>A6</f>
        <v>0</v>
      </c>
      <c r="AQ26" s="126">
        <f>A8</f>
        <v>0</v>
      </c>
    </row>
    <row r="27" spans="1:43" x14ac:dyDescent="0.2">
      <c r="A27" s="301"/>
      <c r="B27" s="127"/>
      <c r="C27" s="188">
        <v>5</v>
      </c>
      <c r="D27" s="128" t="str">
        <f>IF(COUNTIF(seznam!$A$4:$A$25,A27)=1,VLOOKUP(A27,seznam!$A$4:$C$25,3,FALSE),"------")</f>
        <v>------</v>
      </c>
      <c r="E27" s="186">
        <f>AK36</f>
        <v>0</v>
      </c>
      <c r="F27" s="176" t="s">
        <v>6</v>
      </c>
      <c r="G27" s="178">
        <f>AM36</f>
        <v>0</v>
      </c>
      <c r="H27" s="190">
        <f>AM7</f>
        <v>0</v>
      </c>
      <c r="I27" s="176" t="s">
        <v>6</v>
      </c>
      <c r="J27" s="178">
        <f>AK7</f>
        <v>0</v>
      </c>
      <c r="K27" s="190">
        <f>AK14</f>
        <v>0</v>
      </c>
      <c r="L27" s="176" t="s">
        <v>6</v>
      </c>
      <c r="M27" s="178">
        <f>AM14</f>
        <v>0</v>
      </c>
      <c r="N27" s="190">
        <f>AM22</f>
        <v>0</v>
      </c>
      <c r="O27" s="176" t="s">
        <v>6</v>
      </c>
      <c r="P27" s="176">
        <f>AK22</f>
        <v>0</v>
      </c>
      <c r="Q27" s="180"/>
      <c r="R27" s="181"/>
      <c r="S27" s="193"/>
      <c r="T27" s="190">
        <f>AM27</f>
        <v>0</v>
      </c>
      <c r="U27" s="176" t="s">
        <v>6</v>
      </c>
      <c r="V27" s="211">
        <f>AK27</f>
        <v>0</v>
      </c>
      <c r="W27" s="176">
        <f>H27+K27+N27+E27+T27</f>
        <v>0</v>
      </c>
      <c r="X27" s="176" t="s">
        <v>6</v>
      </c>
      <c r="Y27" s="178">
        <f>J27+M27+P27+G27+V27</f>
        <v>0</v>
      </c>
      <c r="Z27" s="309">
        <f>IF(N27&gt;P27,2,IF(AND(N27&lt;P27,O27=":"),1,0))+IF(H27&gt;J27,2,IF(AND(H27&lt;J27,I27=":"),1,0))+IF(T27&gt;V27,2,IF(AND(T27&lt;V27,U27=":"),1,0))+IF(K27&gt;M27,2,IF(AND(K27&lt;M27,L27=":"),1,0))+IF(E27&gt;G27,2,IF(AND(E27&lt;G27,F27=":"),1,0))</f>
        <v>0</v>
      </c>
      <c r="AA27" s="174"/>
      <c r="AC27" s="129" t="str">
        <f>D30</f>
        <v>------</v>
      </c>
      <c r="AD27" s="17" t="s">
        <v>7</v>
      </c>
      <c r="AE27" s="130" t="str">
        <f>D28</f>
        <v>------</v>
      </c>
      <c r="AF27" s="44"/>
      <c r="AG27" s="41"/>
      <c r="AH27" s="41"/>
      <c r="AI27" s="41"/>
      <c r="AJ27" s="60"/>
      <c r="AK27" s="25">
        <f t="shared" si="6"/>
        <v>0</v>
      </c>
      <c r="AL27" s="26" t="s">
        <v>6</v>
      </c>
      <c r="AM27" s="27">
        <f t="shared" si="7"/>
        <v>0</v>
      </c>
      <c r="AP27" s="3">
        <f>A29</f>
        <v>0</v>
      </c>
      <c r="AQ27" s="9">
        <f>A27</f>
        <v>0</v>
      </c>
    </row>
    <row r="28" spans="1:43" x14ac:dyDescent="0.2">
      <c r="A28" s="302"/>
      <c r="B28"/>
      <c r="C28" s="210"/>
      <c r="D28" s="131" t="str">
        <f>IF(COUNTIF(seznam!$A$4:$A$25,A27)=1,VLOOKUP(A27,seznam!$A$4:$C$25,2,FALSE),"------")</f>
        <v>------</v>
      </c>
      <c r="E28" s="213"/>
      <c r="F28" s="214"/>
      <c r="G28" s="192"/>
      <c r="H28" s="197"/>
      <c r="I28" s="214"/>
      <c r="J28" s="192"/>
      <c r="K28" s="197"/>
      <c r="L28" s="214"/>
      <c r="M28" s="192"/>
      <c r="N28" s="197"/>
      <c r="O28" s="214"/>
      <c r="P28" s="200"/>
      <c r="Q28" s="194"/>
      <c r="R28" s="195"/>
      <c r="S28" s="196"/>
      <c r="T28" s="197"/>
      <c r="U28" s="214"/>
      <c r="V28" s="314"/>
      <c r="W28" s="200"/>
      <c r="X28" s="200"/>
      <c r="Y28" s="192"/>
      <c r="Z28" s="310"/>
      <c r="AA28" s="202"/>
      <c r="AC28" s="129" t="str">
        <f>D20</f>
        <v>------</v>
      </c>
      <c r="AD28" s="17" t="s">
        <v>7</v>
      </c>
      <c r="AE28" s="130" t="str">
        <f>D26</f>
        <v>------</v>
      </c>
      <c r="AF28" s="44"/>
      <c r="AG28" s="41"/>
      <c r="AH28" s="41"/>
      <c r="AI28" s="41"/>
      <c r="AJ28" s="60"/>
      <c r="AK28" s="25">
        <f t="shared" si="6"/>
        <v>0</v>
      </c>
      <c r="AL28" s="26" t="s">
        <v>6</v>
      </c>
      <c r="AM28" s="27">
        <f t="shared" si="7"/>
        <v>0</v>
      </c>
      <c r="AP28" s="3">
        <f>A19</f>
        <v>0</v>
      </c>
      <c r="AQ28" s="9">
        <f>A25</f>
        <v>0</v>
      </c>
    </row>
    <row r="29" spans="1:43" ht="13.5" thickBot="1" x14ac:dyDescent="0.25">
      <c r="A29" s="301"/>
      <c r="B29" s="127"/>
      <c r="C29" s="188">
        <v>6</v>
      </c>
      <c r="D29" s="128" t="str">
        <f>IF(COUNTIF(seznam!$A$4:$A$25,A29)=1,VLOOKUP(A29,seznam!$A$4:$C$25,3,FALSE),"------")</f>
        <v>------</v>
      </c>
      <c r="E29" s="186">
        <f>AM6</f>
        <v>0</v>
      </c>
      <c r="F29" s="176" t="s">
        <v>6</v>
      </c>
      <c r="G29" s="178">
        <f>AK6</f>
        <v>0</v>
      </c>
      <c r="H29" s="190">
        <f>AM20</f>
        <v>0</v>
      </c>
      <c r="I29" s="176" t="s">
        <v>6</v>
      </c>
      <c r="J29" s="178">
        <f>AK20</f>
        <v>0</v>
      </c>
      <c r="K29" s="190">
        <f>AM34</f>
        <v>0</v>
      </c>
      <c r="L29" s="176" t="s">
        <v>6</v>
      </c>
      <c r="M29" s="178">
        <f>AK34</f>
        <v>0</v>
      </c>
      <c r="N29" s="190">
        <f>AK13</f>
        <v>0</v>
      </c>
      <c r="O29" s="176" t="s">
        <v>6</v>
      </c>
      <c r="P29" s="176">
        <f>AM13</f>
        <v>0</v>
      </c>
      <c r="Q29" s="190">
        <f>AK27</f>
        <v>0</v>
      </c>
      <c r="R29" s="176" t="s">
        <v>6</v>
      </c>
      <c r="S29" s="178">
        <f>AM27</f>
        <v>0</v>
      </c>
      <c r="T29" s="180"/>
      <c r="U29" s="181"/>
      <c r="V29" s="182"/>
      <c r="W29" s="176">
        <f>H29+K29+N29+Q29+E29</f>
        <v>0</v>
      </c>
      <c r="X29" s="176" t="s">
        <v>6</v>
      </c>
      <c r="Y29" s="178">
        <f>J29+M29+P29+S29+G29</f>
        <v>0</v>
      </c>
      <c r="Z29" s="309">
        <f>IF(N29&gt;P29,2,IF(AND(N29&lt;P29,O29=":"),1,0))+IF(Q29&gt;S29,2,IF(AND(Q29&lt;S29,R29=":"),1,0))+IF(H29&gt;J29,2,IF(AND(H29&lt;J29,I29=":"),1,0))+IF(K29&gt;M29,2,IF(AND(K29&lt;M29,L29=":"),1,0))+IF(E29&gt;G29,2,IF(AND(E29&lt;G29,F29=":"),1,0))</f>
        <v>0</v>
      </c>
      <c r="AA29" s="174"/>
      <c r="AC29" s="132" t="str">
        <f>D22</f>
        <v>------</v>
      </c>
      <c r="AD29" s="133" t="s">
        <v>7</v>
      </c>
      <c r="AE29" s="134" t="str">
        <f>D24</f>
        <v>------</v>
      </c>
      <c r="AF29" s="45"/>
      <c r="AG29" s="46"/>
      <c r="AH29" s="46"/>
      <c r="AI29" s="46"/>
      <c r="AJ29" s="63"/>
      <c r="AK29" s="28">
        <f t="shared" si="6"/>
        <v>0</v>
      </c>
      <c r="AL29" s="29" t="s">
        <v>6</v>
      </c>
      <c r="AM29" s="30">
        <f t="shared" si="7"/>
        <v>0</v>
      </c>
      <c r="AP29" s="3">
        <f>A21</f>
        <v>0</v>
      </c>
      <c r="AQ29" s="9">
        <f>A23</f>
        <v>0</v>
      </c>
    </row>
    <row r="30" spans="1:43" ht="13.5" thickBot="1" x14ac:dyDescent="0.25">
      <c r="A30" s="302"/>
      <c r="B30"/>
      <c r="C30" s="189"/>
      <c r="D30" s="136" t="str">
        <f>IF(COUNTIF(seznam!$A$4:$A$15,A29)=1,VLOOKUP(A29,seznam!$A$4:$C$15,2,FALSE),"------")</f>
        <v>------</v>
      </c>
      <c r="E30" s="187"/>
      <c r="F30" s="313"/>
      <c r="G30" s="179"/>
      <c r="H30" s="191"/>
      <c r="I30" s="313"/>
      <c r="J30" s="179"/>
      <c r="K30" s="191"/>
      <c r="L30" s="313"/>
      <c r="M30" s="179"/>
      <c r="N30" s="191"/>
      <c r="O30" s="313"/>
      <c r="P30" s="177"/>
      <c r="Q30" s="191"/>
      <c r="R30" s="313"/>
      <c r="S30" s="179"/>
      <c r="T30" s="183"/>
      <c r="U30" s="184"/>
      <c r="V30" s="185"/>
      <c r="W30" s="177"/>
      <c r="X30" s="313"/>
      <c r="Y30" s="179"/>
      <c r="Z30" s="315"/>
      <c r="AA30" s="175"/>
      <c r="AC30" s="9" t="s">
        <v>12</v>
      </c>
    </row>
    <row r="31" spans="1:43" x14ac:dyDescent="0.2">
      <c r="AC31" s="122" t="str">
        <f>D9</f>
        <v>------</v>
      </c>
      <c r="AD31" s="123" t="s">
        <v>7</v>
      </c>
      <c r="AE31" s="124" t="str">
        <f>D15</f>
        <v>------</v>
      </c>
      <c r="AF31" s="42"/>
      <c r="AG31" s="43"/>
      <c r="AH31" s="43"/>
      <c r="AI31" s="43"/>
      <c r="AJ31" s="59"/>
      <c r="AK31" s="22">
        <f t="shared" ref="AK31:AK36" si="8">IF(AND(LEN(AF31)&gt;0,MID(AF31,1,1)&lt;&gt;"-"),"1","0")+IF(AND(LEN(AG31)&gt;0,MID(AG31,1,1)&lt;&gt;"-"),"1","0")+IF(AND(LEN(AH31)&gt;0,MID(AH31,1,1)&lt;&gt;"-"),"1","0")+IF(AND(LEN(AI31)&gt;0,MID(AI31,1,1)&lt;&gt;"-"),"1","0")+IF(AND(LEN(AJ31)&gt;0,MID(AJ31,1,1)&lt;&gt;"-"),"1","0")</f>
        <v>0</v>
      </c>
      <c r="AL31" s="23" t="s">
        <v>6</v>
      </c>
      <c r="AM31" s="24">
        <f t="shared" ref="AM31:AM36" si="9">IF(AND(LEN(AF31)&gt;0,MID(AF31,1,1)="-"),"1","0")+IF(AND(LEN(AG31)&gt;0,MID(AG31,1,1)="-"),"1","0")+IF(AND(LEN(AH31)&gt;0,MID(AH31,1,1)="-"),"1","0")+IF(AND(LEN(AI31)&gt;0,MID(AI31,1,1)="-"),"1","0")+IF(AND(LEN(AJ31)&gt;0,MID(AJ31,1,1)="-"),"1","0")</f>
        <v>0</v>
      </c>
      <c r="AP31" s="3">
        <f>A8</f>
        <v>0</v>
      </c>
      <c r="AQ31" s="9">
        <f>A14</f>
        <v>0</v>
      </c>
    </row>
    <row r="32" spans="1:43" x14ac:dyDescent="0.2">
      <c r="AC32" s="129" t="str">
        <f>D11</f>
        <v>------</v>
      </c>
      <c r="AD32" s="17" t="s">
        <v>7</v>
      </c>
      <c r="AE32" s="130" t="str">
        <f>D7</f>
        <v>------</v>
      </c>
      <c r="AF32" s="44"/>
      <c r="AG32" s="41"/>
      <c r="AH32" s="41"/>
      <c r="AI32" s="41"/>
      <c r="AJ32" s="60"/>
      <c r="AK32" s="25">
        <f t="shared" si="8"/>
        <v>0</v>
      </c>
      <c r="AL32" s="26" t="s">
        <v>6</v>
      </c>
      <c r="AM32" s="27">
        <f t="shared" si="9"/>
        <v>0</v>
      </c>
      <c r="AP32" s="3">
        <f>A10</f>
        <v>0</v>
      </c>
      <c r="AQ32" s="9">
        <f>A6</f>
        <v>0</v>
      </c>
    </row>
    <row r="33" spans="29:43" x14ac:dyDescent="0.2">
      <c r="AC33" s="129" t="str">
        <f>D13</f>
        <v>------</v>
      </c>
      <c r="AD33" s="17" t="s">
        <v>7</v>
      </c>
      <c r="AE33" s="130" t="str">
        <f>D5</f>
        <v>------</v>
      </c>
      <c r="AF33" s="44"/>
      <c r="AG33" s="41"/>
      <c r="AH33" s="41"/>
      <c r="AI33" s="41"/>
      <c r="AJ33" s="60"/>
      <c r="AK33" s="25">
        <f t="shared" si="8"/>
        <v>0</v>
      </c>
      <c r="AL33" s="26" t="s">
        <v>6</v>
      </c>
      <c r="AM33" s="27">
        <f t="shared" si="9"/>
        <v>0</v>
      </c>
      <c r="AP33" s="3">
        <f>A12</f>
        <v>0</v>
      </c>
      <c r="AQ33" s="9">
        <f>A4</f>
        <v>0</v>
      </c>
    </row>
    <row r="34" spans="29:43" x14ac:dyDescent="0.2">
      <c r="AC34" s="129" t="str">
        <f>D24</f>
        <v>------</v>
      </c>
      <c r="AD34" s="17" t="s">
        <v>7</v>
      </c>
      <c r="AE34" s="130" t="str">
        <f>D30</f>
        <v>------</v>
      </c>
      <c r="AF34" s="44"/>
      <c r="AG34" s="41"/>
      <c r="AH34" s="41"/>
      <c r="AI34" s="41"/>
      <c r="AJ34" s="60"/>
      <c r="AK34" s="25">
        <f t="shared" si="8"/>
        <v>0</v>
      </c>
      <c r="AL34" s="26" t="s">
        <v>6</v>
      </c>
      <c r="AM34" s="27">
        <f t="shared" si="9"/>
        <v>0</v>
      </c>
      <c r="AP34" s="3">
        <f>A23</f>
        <v>0</v>
      </c>
      <c r="AQ34" s="9">
        <f>A29</f>
        <v>0</v>
      </c>
    </row>
    <row r="35" spans="29:43" x14ac:dyDescent="0.2">
      <c r="AC35" s="129" t="str">
        <f>D26</f>
        <v>------</v>
      </c>
      <c r="AD35" s="17" t="s">
        <v>7</v>
      </c>
      <c r="AE35" s="130" t="str">
        <f>D22</f>
        <v>------</v>
      </c>
      <c r="AF35" s="44"/>
      <c r="AG35" s="41"/>
      <c r="AH35" s="41"/>
      <c r="AI35" s="41"/>
      <c r="AJ35" s="60"/>
      <c r="AK35" s="25">
        <f t="shared" si="8"/>
        <v>0</v>
      </c>
      <c r="AL35" s="26" t="s">
        <v>6</v>
      </c>
      <c r="AM35" s="27">
        <f t="shared" si="9"/>
        <v>0</v>
      </c>
      <c r="AP35" s="3">
        <f>A25</f>
        <v>0</v>
      </c>
      <c r="AQ35" s="9">
        <f>A21</f>
        <v>0</v>
      </c>
    </row>
    <row r="36" spans="29:43" ht="13.5" thickBot="1" x14ac:dyDescent="0.25">
      <c r="AC36" s="132" t="str">
        <f>D28</f>
        <v>------</v>
      </c>
      <c r="AD36" s="133" t="s">
        <v>7</v>
      </c>
      <c r="AE36" s="134" t="str">
        <f>D20</f>
        <v>------</v>
      </c>
      <c r="AF36" s="45"/>
      <c r="AG36" s="46"/>
      <c r="AH36" s="46"/>
      <c r="AI36" s="46"/>
      <c r="AJ36" s="63"/>
      <c r="AK36" s="28">
        <f t="shared" si="8"/>
        <v>0</v>
      </c>
      <c r="AL36" s="29" t="s">
        <v>6</v>
      </c>
      <c r="AM36" s="30">
        <f t="shared" si="9"/>
        <v>0</v>
      </c>
      <c r="AP36" s="3">
        <f>A27</f>
        <v>0</v>
      </c>
      <c r="AQ36" s="9">
        <f>A19</f>
        <v>0</v>
      </c>
    </row>
    <row r="50" spans="1:27" x14ac:dyDescent="0.2">
      <c r="A50"/>
      <c r="B50"/>
      <c r="C50"/>
      <c r="D50" s="135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</sheetData>
  <mergeCells count="298">
    <mergeCell ref="A29:A30"/>
    <mergeCell ref="C29:C30"/>
    <mergeCell ref="E29:E30"/>
    <mergeCell ref="F29:F30"/>
    <mergeCell ref="G29:G30"/>
    <mergeCell ref="O27:O28"/>
    <mergeCell ref="P27:P28"/>
    <mergeCell ref="Q27:S28"/>
    <mergeCell ref="T27:T28"/>
    <mergeCell ref="I27:I28"/>
    <mergeCell ref="J27:J28"/>
    <mergeCell ref="K27:K28"/>
    <mergeCell ref="L27:L28"/>
    <mergeCell ref="M27:M28"/>
    <mergeCell ref="N27:N28"/>
    <mergeCell ref="A27:A28"/>
    <mergeCell ref="N29:N30"/>
    <mergeCell ref="O29:O30"/>
    <mergeCell ref="P29:P30"/>
    <mergeCell ref="Q29:Q30"/>
    <mergeCell ref="R29:R30"/>
    <mergeCell ref="S29:S30"/>
    <mergeCell ref="L29:L30"/>
    <mergeCell ref="M29:M30"/>
    <mergeCell ref="Z27:Z28"/>
    <mergeCell ref="AA27:AA28"/>
    <mergeCell ref="U27:U28"/>
    <mergeCell ref="V27:V28"/>
    <mergeCell ref="C27:C28"/>
    <mergeCell ref="E27:E28"/>
    <mergeCell ref="F27:F28"/>
    <mergeCell ref="G27:G28"/>
    <mergeCell ref="H29:H30"/>
    <mergeCell ref="I29:I30"/>
    <mergeCell ref="J29:J30"/>
    <mergeCell ref="K29:K30"/>
    <mergeCell ref="W27:W28"/>
    <mergeCell ref="X27:X28"/>
    <mergeCell ref="Y27:Y28"/>
    <mergeCell ref="H27:H28"/>
    <mergeCell ref="T29:V30"/>
    <mergeCell ref="W29:W30"/>
    <mergeCell ref="X29:X30"/>
    <mergeCell ref="Y29:Y30"/>
    <mergeCell ref="Z29:Z30"/>
    <mergeCell ref="AA29:AA30"/>
    <mergeCell ref="A25:A26"/>
    <mergeCell ref="C25:C26"/>
    <mergeCell ref="E25:E26"/>
    <mergeCell ref="F25:F26"/>
    <mergeCell ref="G25:G26"/>
    <mergeCell ref="Q23:Q24"/>
    <mergeCell ref="R23:R24"/>
    <mergeCell ref="S23:S24"/>
    <mergeCell ref="T23:T24"/>
    <mergeCell ref="I23:I24"/>
    <mergeCell ref="J23:J24"/>
    <mergeCell ref="K23:M24"/>
    <mergeCell ref="N23:N24"/>
    <mergeCell ref="O23:O24"/>
    <mergeCell ref="P23:P24"/>
    <mergeCell ref="A23:A24"/>
    <mergeCell ref="N25:P26"/>
    <mergeCell ref="Q25:Q26"/>
    <mergeCell ref="R25:R26"/>
    <mergeCell ref="S25:S26"/>
    <mergeCell ref="T25:T26"/>
    <mergeCell ref="L25:L26"/>
    <mergeCell ref="M25:M26"/>
    <mergeCell ref="Z23:Z24"/>
    <mergeCell ref="AA23:AA24"/>
    <mergeCell ref="U23:U24"/>
    <mergeCell ref="V23:V24"/>
    <mergeCell ref="C23:C24"/>
    <mergeCell ref="E23:E24"/>
    <mergeCell ref="F23:F24"/>
    <mergeCell ref="G23:G24"/>
    <mergeCell ref="H25:H26"/>
    <mergeCell ref="I25:I26"/>
    <mergeCell ref="J25:J26"/>
    <mergeCell ref="K25:K26"/>
    <mergeCell ref="W23:W24"/>
    <mergeCell ref="X23:X24"/>
    <mergeCell ref="Y23:Y24"/>
    <mergeCell ref="H23:H24"/>
    <mergeCell ref="V25:V26"/>
    <mergeCell ref="W25:W26"/>
    <mergeCell ref="X25:X26"/>
    <mergeCell ref="Y25:Y26"/>
    <mergeCell ref="AA25:AA26"/>
    <mergeCell ref="U25:U26"/>
    <mergeCell ref="Z25:Z26"/>
    <mergeCell ref="V21:V22"/>
    <mergeCell ref="W21:W22"/>
    <mergeCell ref="X21:X22"/>
    <mergeCell ref="Y21:Y22"/>
    <mergeCell ref="K17:M18"/>
    <mergeCell ref="N17:P18"/>
    <mergeCell ref="Q17:S18"/>
    <mergeCell ref="AA21:AA22"/>
    <mergeCell ref="P21:P22"/>
    <mergeCell ref="Q21:Q22"/>
    <mergeCell ref="R21:R22"/>
    <mergeCell ref="S21:S22"/>
    <mergeCell ref="T21:T22"/>
    <mergeCell ref="U21:U22"/>
    <mergeCell ref="Z21:Z22"/>
    <mergeCell ref="L21:L22"/>
    <mergeCell ref="M21:M22"/>
    <mergeCell ref="N21:N22"/>
    <mergeCell ref="O21:O22"/>
    <mergeCell ref="AA19:AA20"/>
    <mergeCell ref="U19:U20"/>
    <mergeCell ref="V19:V20"/>
    <mergeCell ref="W19:W20"/>
    <mergeCell ref="A21:A22"/>
    <mergeCell ref="C21:C22"/>
    <mergeCell ref="E21:E22"/>
    <mergeCell ref="F21:F22"/>
    <mergeCell ref="G21:G22"/>
    <mergeCell ref="Q19:Q20"/>
    <mergeCell ref="R19:R20"/>
    <mergeCell ref="S19:S20"/>
    <mergeCell ref="T19:T20"/>
    <mergeCell ref="K19:K20"/>
    <mergeCell ref="L19:L20"/>
    <mergeCell ref="M19:M20"/>
    <mergeCell ref="N19:N20"/>
    <mergeCell ref="O19:O20"/>
    <mergeCell ref="P19:P20"/>
    <mergeCell ref="H21:J22"/>
    <mergeCell ref="K21:K22"/>
    <mergeCell ref="A19:A20"/>
    <mergeCell ref="C19:C20"/>
    <mergeCell ref="E19:G20"/>
    <mergeCell ref="C17:D18"/>
    <mergeCell ref="E17:G18"/>
    <mergeCell ref="H17:J18"/>
    <mergeCell ref="Z14:Z15"/>
    <mergeCell ref="AA14:AA15"/>
    <mergeCell ref="N14:N15"/>
    <mergeCell ref="O14:O15"/>
    <mergeCell ref="P14:P15"/>
    <mergeCell ref="Q14:Q15"/>
    <mergeCell ref="R14:R15"/>
    <mergeCell ref="S14:S15"/>
    <mergeCell ref="T17:V18"/>
    <mergeCell ref="W17:Y18"/>
    <mergeCell ref="Z17:Z18"/>
    <mergeCell ref="AA17:AA18"/>
    <mergeCell ref="H14:H15"/>
    <mergeCell ref="I14:I15"/>
    <mergeCell ref="J14:J15"/>
    <mergeCell ref="K14:K15"/>
    <mergeCell ref="L14:L15"/>
    <mergeCell ref="M14:M15"/>
    <mergeCell ref="X12:X13"/>
    <mergeCell ref="Y12:Y13"/>
    <mergeCell ref="H12:H13"/>
    <mergeCell ref="T14:V15"/>
    <mergeCell ref="W14:W15"/>
    <mergeCell ref="X14:X15"/>
    <mergeCell ref="Y14:Y15"/>
    <mergeCell ref="Z12:Z13"/>
    <mergeCell ref="H19:H20"/>
    <mergeCell ref="I19:I20"/>
    <mergeCell ref="J19:J20"/>
    <mergeCell ref="Z19:Z20"/>
    <mergeCell ref="X19:X20"/>
    <mergeCell ref="Y19:Y20"/>
    <mergeCell ref="AA12:AA13"/>
    <mergeCell ref="A14:A15"/>
    <mergeCell ref="C14:C15"/>
    <mergeCell ref="E14:E15"/>
    <mergeCell ref="F14:F15"/>
    <mergeCell ref="G14:G15"/>
    <mergeCell ref="O12:O13"/>
    <mergeCell ref="P12:P13"/>
    <mergeCell ref="Q12:S13"/>
    <mergeCell ref="T12:T13"/>
    <mergeCell ref="U12:U13"/>
    <mergeCell ref="V12:V13"/>
    <mergeCell ref="I12:I13"/>
    <mergeCell ref="J12:J13"/>
    <mergeCell ref="K12:K13"/>
    <mergeCell ref="L12:L13"/>
    <mergeCell ref="M12:M13"/>
    <mergeCell ref="N12:N13"/>
    <mergeCell ref="A12:A13"/>
    <mergeCell ref="C12:C13"/>
    <mergeCell ref="E12:E13"/>
    <mergeCell ref="F12:F13"/>
    <mergeCell ref="G12:G13"/>
    <mergeCell ref="W12:W13"/>
    <mergeCell ref="X8:X9"/>
    <mergeCell ref="Y8:Y9"/>
    <mergeCell ref="V10:V11"/>
    <mergeCell ref="W10:W11"/>
    <mergeCell ref="X10:X11"/>
    <mergeCell ref="Y10:Y11"/>
    <mergeCell ref="Z10:Z11"/>
    <mergeCell ref="AA10:AA11"/>
    <mergeCell ref="N10:P11"/>
    <mergeCell ref="Q10:Q11"/>
    <mergeCell ref="R10:R11"/>
    <mergeCell ref="S10:S11"/>
    <mergeCell ref="T10:T11"/>
    <mergeCell ref="U10:U11"/>
    <mergeCell ref="A10:A11"/>
    <mergeCell ref="C10:C11"/>
    <mergeCell ref="E10:E11"/>
    <mergeCell ref="F10:F11"/>
    <mergeCell ref="G10:G11"/>
    <mergeCell ref="Q8:Q9"/>
    <mergeCell ref="R8:R9"/>
    <mergeCell ref="S8:S9"/>
    <mergeCell ref="T8:T9"/>
    <mergeCell ref="I8:I9"/>
    <mergeCell ref="J8:J9"/>
    <mergeCell ref="K8:M9"/>
    <mergeCell ref="N8:N9"/>
    <mergeCell ref="O8:O9"/>
    <mergeCell ref="P8:P9"/>
    <mergeCell ref="H10:H11"/>
    <mergeCell ref="I10:I11"/>
    <mergeCell ref="J10:J11"/>
    <mergeCell ref="K10:K11"/>
    <mergeCell ref="L10:L11"/>
    <mergeCell ref="M10:M11"/>
    <mergeCell ref="AA6:AA7"/>
    <mergeCell ref="A8:A9"/>
    <mergeCell ref="C8:C9"/>
    <mergeCell ref="E8:E9"/>
    <mergeCell ref="F8:F9"/>
    <mergeCell ref="G8:G9"/>
    <mergeCell ref="H8:H9"/>
    <mergeCell ref="R6:R7"/>
    <mergeCell ref="S6:S7"/>
    <mergeCell ref="T6:T7"/>
    <mergeCell ref="U6:U7"/>
    <mergeCell ref="V6:V7"/>
    <mergeCell ref="W6:W7"/>
    <mergeCell ref="L6:L7"/>
    <mergeCell ref="M6:M7"/>
    <mergeCell ref="N6:N7"/>
    <mergeCell ref="O6:O7"/>
    <mergeCell ref="P6:P7"/>
    <mergeCell ref="Q6:Q7"/>
    <mergeCell ref="Z8:Z9"/>
    <mergeCell ref="AA8:AA9"/>
    <mergeCell ref="U8:U9"/>
    <mergeCell ref="V8:V9"/>
    <mergeCell ref="W8:W9"/>
    <mergeCell ref="Z4:Z5"/>
    <mergeCell ref="AA4:AA5"/>
    <mergeCell ref="A6:A7"/>
    <mergeCell ref="C6:C7"/>
    <mergeCell ref="E6:E7"/>
    <mergeCell ref="F6:F7"/>
    <mergeCell ref="G6:G7"/>
    <mergeCell ref="H6:J7"/>
    <mergeCell ref="K6:K7"/>
    <mergeCell ref="S4:S5"/>
    <mergeCell ref="T4:T5"/>
    <mergeCell ref="U4:U5"/>
    <mergeCell ref="V4:V5"/>
    <mergeCell ref="W4:W5"/>
    <mergeCell ref="X4:X5"/>
    <mergeCell ref="M4:M5"/>
    <mergeCell ref="N4:N5"/>
    <mergeCell ref="O4:O5"/>
    <mergeCell ref="P4:P5"/>
    <mergeCell ref="Q4:Q5"/>
    <mergeCell ref="R4:R5"/>
    <mergeCell ref="X6:X7"/>
    <mergeCell ref="Y6:Y7"/>
    <mergeCell ref="Z6:Z7"/>
    <mergeCell ref="A4:A5"/>
    <mergeCell ref="C4:C5"/>
    <mergeCell ref="E4:G5"/>
    <mergeCell ref="H4:H5"/>
    <mergeCell ref="I4:I5"/>
    <mergeCell ref="J4:J5"/>
    <mergeCell ref="K4:K5"/>
    <mergeCell ref="L4:L5"/>
    <mergeCell ref="Y4:Y5"/>
    <mergeCell ref="C1:AA1"/>
    <mergeCell ref="AC1:AM1"/>
    <mergeCell ref="C2:D3"/>
    <mergeCell ref="E2:G3"/>
    <mergeCell ref="H2:J3"/>
    <mergeCell ref="K2:M3"/>
    <mergeCell ref="N2:P3"/>
    <mergeCell ref="Q2:S3"/>
    <mergeCell ref="T2:V3"/>
    <mergeCell ref="W2:Y3"/>
    <mergeCell ref="Z2:Z3"/>
    <mergeCell ref="AA2:AA3"/>
  </mergeCells>
  <printOptions horizontalCentered="1" verticalCentered="1"/>
  <pageMargins left="0.19685039370078741" right="0.19685039370078741" top="0.19685039370078741" bottom="0.19685039370078741" header="0" footer="0"/>
  <pageSetup paperSize="9" scale="99" orientation="landscape" r:id="rId1"/>
  <headerFooter alignWithMargins="0"/>
  <colBreaks count="1" manualBreakCount="1">
    <brk id="28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workbookViewId="0">
      <selection activeCell="F2" sqref="F2:G3"/>
    </sheetView>
  </sheetViews>
  <sheetFormatPr defaultColWidth="9.140625" defaultRowHeight="12.75" x14ac:dyDescent="0.2"/>
  <cols>
    <col min="1" max="1" width="3.85546875" style="2" customWidth="1"/>
    <col min="2" max="2" width="3.42578125" style="2" customWidth="1"/>
    <col min="3" max="3" width="18.7109375" style="2" customWidth="1"/>
    <col min="4" max="7" width="18.7109375" style="3" customWidth="1"/>
    <col min="8" max="8" width="16.42578125" customWidth="1"/>
  </cols>
  <sheetData>
    <row r="1" spans="1:8" ht="30.95" customHeight="1" x14ac:dyDescent="0.2">
      <c r="A1" s="164"/>
      <c r="B1" s="243" t="s">
        <v>155</v>
      </c>
      <c r="C1" s="243"/>
      <c r="D1" s="243"/>
      <c r="E1" s="243"/>
      <c r="F1" s="243"/>
      <c r="G1" s="243"/>
    </row>
    <row r="2" spans="1:8" ht="12" customHeight="1" x14ac:dyDescent="0.2">
      <c r="A2" s="244">
        <v>1</v>
      </c>
      <c r="B2" s="246">
        <v>1</v>
      </c>
      <c r="C2" s="73" t="str">
        <f>IF(A2&gt;0,VLOOKUP(A2,seznam!$A$2:$C$129,3),"------")</f>
        <v>MS Brno</v>
      </c>
      <c r="D2" s="74"/>
      <c r="E2" s="160" t="s">
        <v>194</v>
      </c>
      <c r="F2" s="247"/>
      <c r="G2" s="248"/>
    </row>
    <row r="3" spans="1:8" ht="12" customHeight="1" x14ac:dyDescent="0.2">
      <c r="A3" s="245"/>
      <c r="B3" s="214"/>
      <c r="C3" s="88" t="str">
        <f>IF(A2&gt;0,VLOOKUP(A2,seznam!$A$2:$C$129,2),"------")</f>
        <v>Dvorský Vojtěch</v>
      </c>
      <c r="D3" s="74"/>
      <c r="E3" s="74"/>
      <c r="F3" s="248"/>
      <c r="G3" s="248"/>
      <c r="H3" t="str">
        <f>IF(LEN('zap_pav A'!E2)&gt;0,IF('zap_pav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")),IF(OR('zap_pav A'!B2="------",'zap_pav A'!D2="------",'zap_pav A'!J2='zap_pav A'!L2)," ","wo "))</f>
        <v xml:space="preserve">wo </v>
      </c>
    </row>
    <row r="4" spans="1:8" ht="12" customHeight="1" x14ac:dyDescent="0.2">
      <c r="A4" s="244">
        <v>63</v>
      </c>
      <c r="B4" s="249">
        <v>2</v>
      </c>
      <c r="C4" s="75" t="str">
        <f>IF(A4&gt;0,VLOOKUP(A4,seznam!$A$2:$C$129,3),"------")</f>
        <v>-</v>
      </c>
      <c r="D4" s="76" t="str">
        <f>IF('zap_pav A'!J2&gt;'zap_pav A'!L2,'zap_pav A'!B2,IF('zap_pav A'!J2&lt;'zap_pav A'!L2,'zap_pav A'!D2," "))</f>
        <v>Dvorský Vojtěch</v>
      </c>
      <c r="E4" s="74"/>
      <c r="F4" s="74"/>
      <c r="G4" s="74"/>
    </row>
    <row r="5" spans="1:8" ht="12" customHeight="1" x14ac:dyDescent="0.2">
      <c r="A5" s="245"/>
      <c r="B5" s="249"/>
      <c r="C5" s="89" t="str">
        <f>IF(A4&gt;0,VLOOKUP(A4,seznam!$A$2:$C$129,2),"------")</f>
        <v>bye</v>
      </c>
      <c r="D5" s="74"/>
      <c r="E5" s="77"/>
      <c r="F5" s="74"/>
      <c r="G5" s="74"/>
    </row>
    <row r="6" spans="1:8" ht="12" customHeight="1" x14ac:dyDescent="0.2">
      <c r="A6" s="244">
        <v>20</v>
      </c>
      <c r="B6" s="249">
        <v>3</v>
      </c>
      <c r="C6" s="73" t="str">
        <f>IF(A6&gt;0,VLOOKUP(A6,seznam!$A$2:$C$129,3),"------")</f>
        <v>Velká Bíteš</v>
      </c>
      <c r="D6" s="74"/>
      <c r="E6" s="78" t="str">
        <f>IF('zap_pav A'!W2&gt;'zap_pav A'!Y2,'zap_pav A'!O2,IF('zap_pav A'!W2&lt;'zap_pav A'!Y2,'zap_pav A'!Q2," "))</f>
        <v>Dvorský Vojtěch</v>
      </c>
      <c r="F6" s="74"/>
      <c r="G6" s="74"/>
    </row>
    <row r="7" spans="1:8" ht="12" customHeight="1" x14ac:dyDescent="0.2">
      <c r="A7" s="245"/>
      <c r="B7" s="249"/>
      <c r="C7" s="88" t="str">
        <f>IF(A6&gt;0,VLOOKUP(A6,seznam!$A$2:$C$129,2),"------")</f>
        <v>Kozel Ondřej</v>
      </c>
      <c r="D7" s="74"/>
      <c r="E7" s="77" t="str">
        <f>IF('zap_pav A'!W2&gt;'zap_pav A'!Y2,CONCATENATE('zap_pav A'!W2,":",'zap_pav A'!Y2,"   (",'zap_pav A'!R2,";",'zap_pav A'!S2,";",'zap_pav A'!T2,";",'zap_pav A'!U2,";",'zap_pav A'!V2,")"),IF('zap_pav A'!W2&lt;'zap_pav A'!Y2,CONCATENATE('zap_pav A'!Y2,":",'zap_pav A'!W2,"   (",IF('zap_pav A'!R2="0","-0",-'zap_pav A'!R2),";",IF('zap_pav A'!S2="0","-0",-'zap_pav A'!S2),";",IF('zap_pav A'!T2="0","-0",-'zap_pav A'!T2),";",IF('zap_pav A'!U2="0","-0",IF(LEN('zap_pav A'!U2)&gt;0,-'zap_pav A'!U2,'zap_pav A'!U2)),";",IF(LEN('zap_pav A'!V2)&gt;0,-'zap_pav A'!V2,'zap_pav A'!V2),")")," "))</f>
        <v>3:2   (5;-8;6;-10;12)</v>
      </c>
      <c r="F7" s="77"/>
      <c r="G7" s="74"/>
    </row>
    <row r="8" spans="1:8" ht="12.6" customHeight="1" x14ac:dyDescent="0.2">
      <c r="A8" s="244">
        <v>10</v>
      </c>
      <c r="B8" s="249">
        <v>4</v>
      </c>
      <c r="C8" s="75" t="str">
        <f>IF(A8&gt;0,VLOOKUP(A8,seznam!$A$2:$C$129,3),"------")</f>
        <v>SKST Hodonín</v>
      </c>
      <c r="D8" s="76" t="str">
        <f>IF('zap_pav A'!J3&gt;'zap_pav A'!L3,'zap_pav A'!B3,IF('zap_pav A'!J3&lt;'zap_pav A'!L3,'zap_pav A'!D3," "))</f>
        <v>Kozel Ondřej</v>
      </c>
      <c r="E8" s="77"/>
      <c r="F8" s="77"/>
      <c r="G8" s="74"/>
    </row>
    <row r="9" spans="1:8" ht="12" customHeight="1" x14ac:dyDescent="0.2">
      <c r="A9" s="245"/>
      <c r="B9" s="249"/>
      <c r="C9" s="89" t="str">
        <f>IF(A8&gt;0,VLOOKUP(A8,seznam!$A$2:$C$129,2),"------")</f>
        <v>Tufová Laura</v>
      </c>
      <c r="D9" s="74" t="str">
        <f>IF('zap_pav A'!J3&gt;'zap_pav A'!L3,CONCATENATE('zap_pav A'!J3,":",'zap_pav A'!L3,"   (",'zap_pav A'!E3,";",'zap_pav A'!F3,";",'zap_pav A'!G3,";",'zap_pav A'!H3,";",'zap_pav A'!I3,")"),IF('zap_pav A'!J3&lt;'zap_pav A'!L3,CONCATENATE('zap_pav A'!L3,":",'zap_pav A'!J3,"   (",IF('zap_pav A'!E3="0","-0",-'zap_pav A'!E3),";",IF('zap_pav A'!F3="0","-0",-'zap_pav A'!F3),";",IF('zap_pav A'!G3="0","-0",-'zap_pav A'!G3),";",IF('zap_pav A'!H3="0","-0",IF(LEN('zap_pav A'!H3)&gt;0,-'zap_pav A'!H3,'zap_pav A'!H3)),";",IF(LEN('zap_pav A'!I3)&gt;0,-'zap_pav A'!I3,'zap_pav A'!I3),")")," "))</f>
        <v>3:1   (2;2;-9;6;)</v>
      </c>
      <c r="E9" s="74"/>
      <c r="F9" s="77"/>
      <c r="G9" s="74"/>
    </row>
    <row r="10" spans="1:8" ht="12" customHeight="1" x14ac:dyDescent="0.2">
      <c r="A10" s="244">
        <v>9</v>
      </c>
      <c r="B10" s="249">
        <v>5</v>
      </c>
      <c r="C10" s="73" t="str">
        <f>IF(A10&gt;0,VLOOKUP(A10,seznam!$A$2:$C$129,3),"------")</f>
        <v>SKST Hodonín</v>
      </c>
      <c r="D10" s="74"/>
      <c r="E10" s="74"/>
      <c r="F10" s="78" t="str">
        <f>IF('zap_pav A'!W7&gt;'zap_pav A'!Y7,'zap_pav A'!O7,IF('zap_pav A'!W7&lt;'zap_pav A'!Y7,'zap_pav A'!Q7," "))</f>
        <v>Dvorský Vojtěch</v>
      </c>
      <c r="G10" s="74"/>
    </row>
    <row r="11" spans="1:8" ht="12" customHeight="1" x14ac:dyDescent="0.2">
      <c r="A11" s="245"/>
      <c r="B11" s="249"/>
      <c r="C11" s="88" t="str">
        <f>IF(A10&gt;0,VLOOKUP(A10,seznam!$A$2:$C$129,2),"------")</f>
        <v>Kmenta Josef</v>
      </c>
      <c r="D11" s="74"/>
      <c r="E11" s="74"/>
      <c r="F11" s="77" t="str">
        <f>IF('zap_pav A'!W7&gt;'zap_pav A'!Y7,CONCATENATE('zap_pav A'!W7,":",'zap_pav A'!Y7,"   (",'zap_pav A'!R7,";",'zap_pav A'!S7,";",'zap_pav A'!T7,";",'zap_pav A'!U7,";",'zap_pav A'!V7,")"),IF('zap_pav A'!W7&lt;'zap_pav A'!Y7,CONCATENATE('zap_pav A'!Y7,":",'zap_pav A'!W7,"   (",IF('zap_pav A'!R7="0","-0",-'zap_pav A'!R7),";",IF('zap_pav A'!S7="0","-0",-'zap_pav A'!S7),";",IF('zap_pav A'!T7="0","-0",-'zap_pav A'!T7),";",IF('zap_pav A'!U7="0","-0",IF(LEN('zap_pav A'!U7)&gt;0,-'zap_pav A'!U7,'zap_pav A'!U7)),";",IF(LEN('zap_pav A'!V7)&gt;0,-'zap_pav A'!V7,'zap_pav A'!V7),")")," "))</f>
        <v>3:0   (9;6;4;;)</v>
      </c>
      <c r="G11" s="77"/>
    </row>
    <row r="12" spans="1:8" ht="12" customHeight="1" x14ac:dyDescent="0.2">
      <c r="A12" s="244">
        <v>3</v>
      </c>
      <c r="B12" s="249">
        <v>6</v>
      </c>
      <c r="C12" s="75" t="str">
        <f>IF(A12&gt;0,VLOOKUP(A12,seznam!$A$2:$C$129,3),"------")</f>
        <v>KST Blansko</v>
      </c>
      <c r="D12" s="76" t="str">
        <f>IF('zap_pav A'!J4&gt;'zap_pav A'!L4,'zap_pav A'!B4,IF('zap_pav A'!J4&lt;'zap_pav A'!L4,'zap_pav A'!D4," "))</f>
        <v>Voráč Pavel</v>
      </c>
      <c r="E12" s="74"/>
      <c r="F12" s="77"/>
      <c r="G12" s="77"/>
    </row>
    <row r="13" spans="1:8" ht="12" customHeight="1" x14ac:dyDescent="0.2">
      <c r="A13" s="245"/>
      <c r="B13" s="249"/>
      <c r="C13" s="89" t="str">
        <f>IF(A12&gt;0,VLOOKUP(A12,seznam!$A$2:$C$129,2),"------")</f>
        <v>Voráč Pavel</v>
      </c>
      <c r="D13" s="74" t="str">
        <f>IF('zap_pav A'!J4&gt;'zap_pav A'!L4,CONCATENATE('zap_pav A'!J4,":",'zap_pav A'!L4,"   (",'zap_pav A'!E4,";",'zap_pav A'!F4,";",'zap_pav A'!G4,";",'zap_pav A'!H4,";",'zap_pav A'!I4,")"),IF('zap_pav A'!J4&lt;'zap_pav A'!L4,CONCATENATE('zap_pav A'!L4,":",'zap_pav A'!J4,"   (",IF('zap_pav A'!E4="0","-0",-'zap_pav A'!E4),";",IF('zap_pav A'!F4="0","-0",-'zap_pav A'!F4),";",IF('zap_pav A'!G4="0","-0",-'zap_pav A'!G4),";",IF('zap_pav A'!H4="0","-0",IF(LEN('zap_pav A'!H4)&gt;0,-'zap_pav A'!H4,'zap_pav A'!H4)),";",IF(LEN('zap_pav A'!I4)&gt;0,-'zap_pav A'!I4,'zap_pav A'!I4),")")," "))</f>
        <v>3:0   (14;6;8;;)</v>
      </c>
      <c r="E13" s="77"/>
      <c r="F13" s="77"/>
      <c r="G13" s="77"/>
    </row>
    <row r="14" spans="1:8" ht="12" customHeight="1" x14ac:dyDescent="0.2">
      <c r="A14" s="244">
        <v>63</v>
      </c>
      <c r="B14" s="249">
        <v>7</v>
      </c>
      <c r="C14" s="73" t="str">
        <f>IF(A14&gt;0,VLOOKUP(A14,seznam!$A$2:$C$129,3),"------")</f>
        <v>-</v>
      </c>
      <c r="D14" s="74"/>
      <c r="E14" s="78" t="str">
        <f>IF('zap_pav A'!W3&gt;'zap_pav A'!Y3,'zap_pav A'!O3,IF('zap_pav A'!W3&lt;'zap_pav A'!Y3,'zap_pav A'!Q3," "))</f>
        <v>Voráč Pavel</v>
      </c>
      <c r="F14" s="77"/>
      <c r="G14" s="77"/>
    </row>
    <row r="15" spans="1:8" ht="12" customHeight="1" x14ac:dyDescent="0.2">
      <c r="A15" s="245"/>
      <c r="B15" s="249"/>
      <c r="C15" s="88" t="str">
        <f>IF(A14&gt;0,VLOOKUP(A14,seznam!$A$2:$C$129,2),"------")</f>
        <v>bye</v>
      </c>
      <c r="D15" s="74"/>
      <c r="E15" s="77" t="str">
        <f>IF('zap_pav A'!W3&gt;'zap_pav A'!Y3,CONCATENATE('zap_pav A'!W3,":",'zap_pav A'!Y3,"   (",'zap_pav A'!R3,";",'zap_pav A'!S3,";",'zap_pav A'!T3,";",'zap_pav A'!U3,";",'zap_pav A'!V3,")"),IF('zap_pav A'!W3&lt;'zap_pav A'!Y3,CONCATENATE('zap_pav A'!Y3,":",'zap_pav A'!W3,"   (",IF('zap_pav A'!R3="0","-0",-'zap_pav A'!R3),";",IF('zap_pav A'!S3="0","-0",-'zap_pav A'!S3),";",IF('zap_pav A'!T3="0","-0",-'zap_pav A'!T3),";",IF('zap_pav A'!U3="0","-0",IF(LEN('zap_pav A'!U3)&gt;0,-'zap_pav A'!U3,'zap_pav A'!U3)),";",IF(LEN('zap_pav A'!V3)&gt;0,-'zap_pav A'!V3,'zap_pav A'!V3),")")," "))</f>
        <v>3:2   (9;-8;9;-9;9)</v>
      </c>
      <c r="F15" s="74"/>
      <c r="G15" s="77"/>
    </row>
    <row r="16" spans="1:8" ht="12" customHeight="1" x14ac:dyDescent="0.2">
      <c r="A16" s="244">
        <v>5</v>
      </c>
      <c r="B16" s="249">
        <v>8</v>
      </c>
      <c r="C16" s="75" t="str">
        <f>IF(A16&gt;0,VLOOKUP(A16,seznam!$A$2:$C$129,3),"------")</f>
        <v>KST FOSFA LVA</v>
      </c>
      <c r="D16" s="76" t="str">
        <f>IF('zap_pav A'!J5&gt;'zap_pav A'!L5,'zap_pav A'!B5,IF('zap_pav A'!J5&lt;'zap_pav A'!L5,'zap_pav A'!D5," "))</f>
        <v>Zechmeisterová Rebeka</v>
      </c>
      <c r="E16" s="77"/>
      <c r="F16" s="74"/>
      <c r="G16" s="77"/>
    </row>
    <row r="17" spans="1:7" ht="12" customHeight="1" x14ac:dyDescent="0.2">
      <c r="A17" s="245"/>
      <c r="B17" s="249"/>
      <c r="C17" s="89" t="str">
        <f>IF(A16&gt;0,VLOOKUP(A16,seznam!$A$2:$C$129,2),"------")</f>
        <v>Zechmeisterová Rebeka</v>
      </c>
      <c r="D17" s="74"/>
      <c r="E17" s="74"/>
      <c r="F17" s="74"/>
      <c r="G17" s="77"/>
    </row>
    <row r="18" spans="1:7" ht="12" customHeight="1" x14ac:dyDescent="0.2">
      <c r="A18" s="244">
        <v>4</v>
      </c>
      <c r="B18" s="249">
        <v>9</v>
      </c>
      <c r="C18" s="73" t="str">
        <f>IF(A18&gt;0,VLOOKUP(A18,seznam!$A$2:$C$129,3),"------")</f>
        <v>KST FOSFA LVA</v>
      </c>
      <c r="D18" s="74"/>
      <c r="E18" s="74"/>
      <c r="F18" s="74"/>
      <c r="G18" s="78" t="str">
        <f>IF('zap_pav A'!W10&gt;'zap_pav A'!Y10,'zap_pav A'!O10,IF('zap_pav A'!W10&lt;'zap_pav A'!Y10,'zap_pav A'!Q10," "))</f>
        <v>Dvorský Vojtěch</v>
      </c>
    </row>
    <row r="19" spans="1:7" ht="12" customHeight="1" x14ac:dyDescent="0.2">
      <c r="A19" s="245"/>
      <c r="B19" s="249"/>
      <c r="C19" s="88" t="str">
        <f>IF(A18&gt;0,VLOOKUP(A18,seznam!$A$2:$C$129,2),"------")</f>
        <v>Polanská Claudia</v>
      </c>
      <c r="D19" s="74"/>
      <c r="E19" s="74"/>
      <c r="F19" s="80"/>
      <c r="G19" s="77" t="str">
        <f>IF('zap_pav A'!W10&gt;'zap_pav A'!Y10,CONCATENATE('zap_pav A'!W10,":",'zap_pav A'!Y10,"   (",'zap_pav A'!R10,";",'zap_pav A'!S10,";",'zap_pav A'!T10,";",'zap_pav A'!U10,";",'zap_pav A'!V10,")"),IF('zap_pav A'!W10&lt;'zap_pav A'!Y10,CONCATENATE('zap_pav A'!Y10,":",'zap_pav A'!W10,"   (",IF('zap_pav A'!R10="0","-0",-'zap_pav A'!R10),";",IF('zap_pav A'!S10="0","-0",-'zap_pav A'!S10),";",IF('zap_pav A'!T10="0","-0",-'zap_pav A'!T10),";",IF('zap_pav A'!U10="0","-0",IF(LEN('zap_pav A'!U10)&gt;0,-'zap_pav A'!U10,'zap_pav A'!U10)),";",IF(LEN('zap_pav A'!V10)&gt;0,-'zap_pav A'!V10,'zap_pav A'!V10),")")," "))</f>
        <v>3:2   (-11;-9;9;10;4)</v>
      </c>
    </row>
    <row r="20" spans="1:7" ht="12" customHeight="1" x14ac:dyDescent="0.2">
      <c r="A20" s="244">
        <v>63</v>
      </c>
      <c r="B20" s="249">
        <v>10</v>
      </c>
      <c r="C20" s="75" t="str">
        <f>IF(A20&gt;0,VLOOKUP(A20,seznam!$A$2:$C$129,3),"------")</f>
        <v>-</v>
      </c>
      <c r="D20" s="76" t="str">
        <f>IF('zap_pav A'!J6&gt;'zap_pav A'!L6,'zap_pav A'!B6,IF('zap_pav A'!J6&lt;'zap_pav A'!L6,'zap_pav A'!D6," "))</f>
        <v>Polanská Claudia</v>
      </c>
      <c r="E20" s="74"/>
      <c r="F20" s="80"/>
      <c r="G20"/>
    </row>
    <row r="21" spans="1:7" ht="12" customHeight="1" x14ac:dyDescent="0.2">
      <c r="A21" s="245"/>
      <c r="B21" s="249"/>
      <c r="C21" s="89" t="str">
        <f>IF(A20&gt;0,VLOOKUP(A20,seznam!$A$2:$C$129,2),"------")</f>
        <v>bye</v>
      </c>
      <c r="D21" s="74"/>
      <c r="E21" s="77"/>
      <c r="F21" s="80"/>
      <c r="G21"/>
    </row>
    <row r="22" spans="1:7" ht="12" customHeight="1" x14ac:dyDescent="0.2">
      <c r="A22" s="244">
        <v>6</v>
      </c>
      <c r="B22" s="249">
        <v>11</v>
      </c>
      <c r="C22" s="73" t="str">
        <f>IF(A22&gt;0,VLOOKUP(A22,seznam!$A$2:$C$129,3),"------")</f>
        <v>Agrotec Hustopeče</v>
      </c>
      <c r="D22" s="74"/>
      <c r="E22" s="78" t="str">
        <f>IF('zap_pav A'!W4&gt;'zap_pav A'!Y4,'zap_pav A'!O4,IF('zap_pav A'!W4&lt;'zap_pav A'!Y4,'zap_pav A'!Q4," "))</f>
        <v>Polanská Claudia</v>
      </c>
      <c r="F22" s="80"/>
      <c r="G22"/>
    </row>
    <row r="23" spans="1:7" ht="12" customHeight="1" x14ac:dyDescent="0.2">
      <c r="A23" s="245"/>
      <c r="B23" s="249"/>
      <c r="C23" s="88" t="str">
        <f>IF(A22&gt;0,VLOOKUP(A22,seznam!$A$2:$C$129,2),"------")</f>
        <v>Topinka Vojtěch</v>
      </c>
      <c r="D23" s="74"/>
      <c r="E23" s="77" t="str">
        <f>IF('zap_pav A'!W4&gt;'zap_pav A'!Y4,CONCATENATE('zap_pav A'!W4,":",'zap_pav A'!Y4,"   (",'zap_pav A'!R4,";",'zap_pav A'!S4,";",'zap_pav A'!T4,";",'zap_pav A'!U4,";",'zap_pav A'!V4,")"),IF('zap_pav A'!W4&lt;'zap_pav A'!Y4,CONCATENATE('zap_pav A'!Y4,":",'zap_pav A'!W4,"   (",IF('zap_pav A'!R4="0","-0",-'zap_pav A'!R4),";",IF('zap_pav A'!S4="0","-0",-'zap_pav A'!S4),";",IF('zap_pav A'!T4="0","-0",-'zap_pav A'!T4),";",IF('zap_pav A'!U4="0","-0",IF(LEN('zap_pav A'!U4)&gt;0,-'zap_pav A'!U4,'zap_pav A'!U4)),";",IF(LEN('zap_pav A'!V4)&gt;0,-'zap_pav A'!V4,'zap_pav A'!V4),")")," "))</f>
        <v>3:0   (8;3;10;;)</v>
      </c>
      <c r="F23" s="79"/>
      <c r="G23"/>
    </row>
    <row r="24" spans="1:7" ht="12" customHeight="1" x14ac:dyDescent="0.2">
      <c r="A24" s="244">
        <v>8</v>
      </c>
      <c r="B24" s="249">
        <v>12</v>
      </c>
      <c r="C24" s="75" t="str">
        <f>IF(A24&gt;0,VLOOKUP(A24,seznam!$A$2:$C$129,3),"------")</f>
        <v>Sokol Vracov</v>
      </c>
      <c r="D24" s="76" t="str">
        <f>IF('zap_pav A'!J7&gt;'zap_pav A'!L7,'zap_pav A'!B7,IF('zap_pav A'!J7&lt;'zap_pav A'!L7,'zap_pav A'!D7," "))</f>
        <v>Topinka Vojtěch</v>
      </c>
      <c r="E24" s="77"/>
      <c r="F24" s="79"/>
      <c r="G24"/>
    </row>
    <row r="25" spans="1:7" ht="12" customHeight="1" x14ac:dyDescent="0.2">
      <c r="A25" s="245"/>
      <c r="B25" s="249"/>
      <c r="C25" s="89" t="str">
        <f>IF(A24&gt;0,VLOOKUP(A24,seznam!$A$2:$C$129,2),"------")</f>
        <v>Šlampová Tereza</v>
      </c>
      <c r="D25" s="74" t="str">
        <f>IF('zap_pav A'!J7&gt;'zap_pav A'!L7,CONCATENATE('zap_pav A'!J7,":",'zap_pav A'!L7,"   (",'zap_pav A'!E7,";",'zap_pav A'!F7,";",'zap_pav A'!G7,";",'zap_pav A'!H7,";",'zap_pav A'!I7,")"),IF('zap_pav A'!J7&lt;'zap_pav A'!L7,CONCATENATE('zap_pav A'!L7,":",'zap_pav A'!J7,"   (",IF('zap_pav A'!E7="0","-0",-'zap_pav A'!E7),";",IF('zap_pav A'!F7="0","-0",-'zap_pav A'!F7),";",IF('zap_pav A'!G7="0","-0",-'zap_pav A'!G7),";",IF('zap_pav A'!H7="0","-0",IF(LEN('zap_pav A'!H7)&gt;0,-'zap_pav A'!H7,'zap_pav A'!H7)),";",IF(LEN('zap_pav A'!I7)&gt;0,-'zap_pav A'!I7,'zap_pav A'!I7),")")," "))</f>
        <v>3:1   (-7;5;8;11;)</v>
      </c>
      <c r="E25" s="74"/>
      <c r="F25" s="79"/>
      <c r="G25"/>
    </row>
    <row r="26" spans="1:7" ht="12" customHeight="1" x14ac:dyDescent="0.2">
      <c r="A26" s="244">
        <v>13</v>
      </c>
      <c r="B26" s="249">
        <v>13</v>
      </c>
      <c r="C26" s="73" t="str">
        <f>IF(A26&gt;0,VLOOKUP(A26,seznam!$A$2:$C$129,3),"------")</f>
        <v>Sokol Vracov</v>
      </c>
      <c r="D26" s="74"/>
      <c r="E26" s="74"/>
      <c r="F26" s="162" t="str">
        <f>IF('zap_pav A'!W8&gt;'zap_pav A'!Y8,'zap_pav A'!O8,IF('zap_pav A'!W8&lt;'zap_pav A'!Y8,'zap_pav A'!Q8," "))</f>
        <v>Polanská Claudia</v>
      </c>
      <c r="G26"/>
    </row>
    <row r="27" spans="1:7" ht="12" customHeight="1" x14ac:dyDescent="0.2">
      <c r="A27" s="245"/>
      <c r="B27" s="249"/>
      <c r="C27" s="88" t="str">
        <f>IF(A26&gt;0,VLOOKUP(A26,seznam!$A$2:$C$129,2),"------")</f>
        <v>Mikulčík Adam</v>
      </c>
      <c r="D27" s="74"/>
      <c r="E27" s="74"/>
      <c r="F27" s="77" t="str">
        <f>IF('zap_pav A'!W8&gt;'zap_pav A'!Y8,CONCATENATE('zap_pav A'!W8,":",'zap_pav A'!Y8,"   (",'zap_pav A'!R8,";",'zap_pav A'!S8,";",'zap_pav A'!T8,";",'zap_pav A'!U8,";",'zap_pav A'!V8,")"),IF('zap_pav A'!W8&lt;'zap_pav A'!Y8,CONCATENATE('zap_pav A'!Y8,":",'zap_pav A'!W8,"   (",IF('zap_pav A'!R8="0","-0",-'zap_pav A'!R8),";",IF('zap_pav A'!S8="0","-0",-'zap_pav A'!S8),";",IF('zap_pav A'!T8="0","-0",-'zap_pav A'!T8),";",IF('zap_pav A'!U8="0","-0",IF(LEN('zap_pav A'!U8)&gt;0,-'zap_pav A'!U8,'zap_pav A'!U8)),";",IF(LEN('zap_pav A'!V8)&gt;0,-'zap_pav A'!V8,'zap_pav A'!V8),")")," "))</f>
        <v>3:1   (-8;7;11;5;)</v>
      </c>
      <c r="G27"/>
    </row>
    <row r="28" spans="1:7" ht="12" customHeight="1" x14ac:dyDescent="0.2">
      <c r="A28" s="244">
        <v>7</v>
      </c>
      <c r="B28" s="249">
        <v>14</v>
      </c>
      <c r="C28" s="75" t="str">
        <f>IF(A28&gt;0,VLOOKUP(A28,seznam!$A$2:$C$129,3),"------")</f>
        <v>Prace</v>
      </c>
      <c r="D28" s="76" t="str">
        <f>IF('zap_pav A'!J8&gt;'zap_pav A'!L8,'zap_pav A'!B8,IF('zap_pav A'!J8&lt;'zap_pav A'!L8,'zap_pav A'!D8," "))</f>
        <v>Kuklínek Tobias</v>
      </c>
      <c r="E28" s="74"/>
      <c r="F28" s="77"/>
      <c r="G28"/>
    </row>
    <row r="29" spans="1:7" ht="12" customHeight="1" x14ac:dyDescent="0.2">
      <c r="A29" s="245"/>
      <c r="B29" s="249"/>
      <c r="C29" s="89" t="str">
        <f>IF(A28&gt;0,VLOOKUP(A28,seznam!$A$2:$C$129,2),"------")</f>
        <v>Kuklínek Tobias</v>
      </c>
      <c r="D29" s="74" t="str">
        <f>IF('zap_pav A'!J8&gt;'zap_pav A'!L8,CONCATENATE('zap_pav A'!J8,":",'zap_pav A'!L8,"   (",'zap_pav A'!E8,";",'zap_pav A'!F8,";",'zap_pav A'!G8,";",'zap_pav A'!H8,";",'zap_pav A'!I8,")"),IF('zap_pav A'!J8&lt;'zap_pav A'!L8,CONCATENATE('zap_pav A'!L8,":",'zap_pav A'!J8,"   (",IF('zap_pav A'!E8="0","-0",-'zap_pav A'!E8),";",IF('zap_pav A'!F8="0","-0",-'zap_pav A'!F8),";",IF('zap_pav A'!G8="0","-0",-'zap_pav A'!G8),";",IF('zap_pav A'!H8="0","-0",IF(LEN('zap_pav A'!H8)&gt;0,-'zap_pav A'!H8,'zap_pav A'!H8)),";",IF(LEN('zap_pav A'!I8)&gt;0,-'zap_pav A'!I8,'zap_pav A'!I8),")")," "))</f>
        <v>3:0   (6;10;6;;)</v>
      </c>
      <c r="E29" s="77"/>
      <c r="F29" s="77"/>
      <c r="G29"/>
    </row>
    <row r="30" spans="1:7" ht="12" customHeight="1" x14ac:dyDescent="0.2">
      <c r="A30" s="244">
        <v>63</v>
      </c>
      <c r="B30" s="249">
        <v>15</v>
      </c>
      <c r="C30" s="73" t="str">
        <f>IF(A30&gt;0,VLOOKUP(A30,seznam!$A$2:$C$129,3),"------")</f>
        <v>-</v>
      </c>
      <c r="D30" s="74"/>
      <c r="E30" s="78" t="str">
        <f>IF('zap_pav A'!W5&gt;'zap_pav A'!Y5,'zap_pav A'!O5,IF('zap_pav A'!W5&lt;'zap_pav A'!Y5,'zap_pav A'!Q5," "))</f>
        <v>Cupáková Bára</v>
      </c>
      <c r="F30" s="77"/>
      <c r="G30"/>
    </row>
    <row r="31" spans="1:7" ht="12" customHeight="1" x14ac:dyDescent="0.2">
      <c r="A31" s="245"/>
      <c r="B31" s="249"/>
      <c r="C31" s="88" t="str">
        <f>IF(A30&gt;0,VLOOKUP(A30,seznam!$A$2:$C$129,2),"------")</f>
        <v>bye</v>
      </c>
      <c r="D31" s="74"/>
      <c r="E31" s="77" t="str">
        <f>IF('zap_pav A'!W5&gt;'zap_pav A'!Y5,CONCATENATE('zap_pav A'!W5,":",'zap_pav A'!Y5,"   (",'zap_pav A'!R5,";",'zap_pav A'!S5,";",'zap_pav A'!T5,";",'zap_pav A'!U5,";",'zap_pav A'!V5,")"),IF('zap_pav A'!W5&lt;'zap_pav A'!Y5,CONCATENATE('zap_pav A'!Y5,":",'zap_pav A'!W5,"   (",IF('zap_pav A'!R5="0","-0",-'zap_pav A'!R5),";",IF('zap_pav A'!S5="0","-0",-'zap_pav A'!S5),";",IF('zap_pav A'!T5="0","-0",-'zap_pav A'!T5),";",IF('zap_pav A'!U5="0","-0",IF(LEN('zap_pav A'!U5)&gt;0,-'zap_pav A'!U5,'zap_pav A'!U5)),";",IF(LEN('zap_pav A'!V5)&gt;0,-'zap_pav A'!V5,'zap_pav A'!V5),")")," "))</f>
        <v>3:1   (13;5;-8;2;)</v>
      </c>
      <c r="F31" s="74"/>
      <c r="G31"/>
    </row>
    <row r="32" spans="1:7" ht="12" customHeight="1" x14ac:dyDescent="0.2">
      <c r="A32" s="244">
        <v>2</v>
      </c>
      <c r="B32" s="249">
        <v>16</v>
      </c>
      <c r="C32" s="75" t="str">
        <f>IF(A32&gt;0,VLOOKUP(A32,seznam!$A$2:$C$129,3),"------")</f>
        <v>KST FOSFA LVA</v>
      </c>
      <c r="D32" s="76" t="str">
        <f>IF('zap_pav A'!J9&gt;'zap_pav A'!L9,'zap_pav A'!B9,IF('zap_pav A'!J9&lt;'zap_pav A'!L9,'zap_pav A'!D9," "))</f>
        <v>Cupáková Bára</v>
      </c>
      <c r="E32" s="77"/>
      <c r="F32" s="74"/>
      <c r="G32"/>
    </row>
    <row r="33" spans="1:7" ht="12" customHeight="1" x14ac:dyDescent="0.2">
      <c r="A33" s="245"/>
      <c r="B33" s="249"/>
      <c r="C33" s="89" t="str">
        <f>IF(A32&gt;0,VLOOKUP(A32,seznam!$A$2:$C$129,2),"------")</f>
        <v>Cupáková Bára</v>
      </c>
      <c r="D33" s="74"/>
      <c r="E33" s="74"/>
      <c r="F33" s="74"/>
      <c r="G33"/>
    </row>
  </sheetData>
  <mergeCells count="34">
    <mergeCell ref="A30:A31"/>
    <mergeCell ref="B30:B31"/>
    <mergeCell ref="A32:A33"/>
    <mergeCell ref="B32:B33"/>
    <mergeCell ref="A24:A25"/>
    <mergeCell ref="B24:B25"/>
    <mergeCell ref="A26:A27"/>
    <mergeCell ref="B26:B27"/>
    <mergeCell ref="A28:A29"/>
    <mergeCell ref="B28:B29"/>
    <mergeCell ref="A18:A19"/>
    <mergeCell ref="B18:B19"/>
    <mergeCell ref="A20:A21"/>
    <mergeCell ref="B20:B21"/>
    <mergeCell ref="A22:A23"/>
    <mergeCell ref="B22:B23"/>
    <mergeCell ref="A12:A13"/>
    <mergeCell ref="B12:B13"/>
    <mergeCell ref="A14:A15"/>
    <mergeCell ref="B14:B15"/>
    <mergeCell ref="A16:A17"/>
    <mergeCell ref="B16:B17"/>
    <mergeCell ref="A6:A7"/>
    <mergeCell ref="B6:B7"/>
    <mergeCell ref="A8:A9"/>
    <mergeCell ref="B8:B9"/>
    <mergeCell ref="A10:A11"/>
    <mergeCell ref="B10:B11"/>
    <mergeCell ref="B1:G1"/>
    <mergeCell ref="A2:A3"/>
    <mergeCell ref="B2:B3"/>
    <mergeCell ref="F2:G3"/>
    <mergeCell ref="A4:A5"/>
    <mergeCell ref="B4:B5"/>
  </mergeCells>
  <pageMargins left="0.19685039370078741" right="0.19685039370078741" top="0" bottom="0" header="0" footer="0"/>
  <pageSetup paperSize="9"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workbookViewId="0">
      <selection activeCell="F2" sqref="F2:G3"/>
    </sheetView>
  </sheetViews>
  <sheetFormatPr defaultColWidth="9.140625" defaultRowHeight="12.75" x14ac:dyDescent="0.2"/>
  <cols>
    <col min="1" max="1" width="3.28515625" style="2" customWidth="1"/>
    <col min="2" max="2" width="3.85546875" style="2" customWidth="1"/>
    <col min="3" max="3" width="18.7109375" style="2" customWidth="1"/>
    <col min="4" max="7" width="18.7109375" style="3" customWidth="1"/>
    <col min="8" max="8" width="16.42578125" customWidth="1"/>
  </cols>
  <sheetData>
    <row r="1" spans="1:8" ht="30.95" customHeight="1" x14ac:dyDescent="0.2">
      <c r="A1" s="164"/>
      <c r="B1" s="243" t="s">
        <v>155</v>
      </c>
      <c r="C1" s="243"/>
      <c r="D1" s="243"/>
      <c r="E1" s="243"/>
      <c r="F1" s="243"/>
      <c r="G1" s="243"/>
    </row>
    <row r="2" spans="1:8" ht="12" customHeight="1" x14ac:dyDescent="0.2">
      <c r="A2" s="244">
        <v>11</v>
      </c>
      <c r="B2" s="246">
        <v>1</v>
      </c>
      <c r="C2" s="73" t="str">
        <f>IF(A2&gt;0,VLOOKUP(A2,seznam!$A$2:$C$129,3),"------")</f>
        <v>Sokol Znojmo-Orel Únanov</v>
      </c>
      <c r="D2" s="74"/>
      <c r="E2" s="160" t="s">
        <v>186</v>
      </c>
      <c r="F2" s="247"/>
      <c r="G2" s="248"/>
    </row>
    <row r="3" spans="1:8" ht="12" customHeight="1" x14ac:dyDescent="0.2">
      <c r="A3" s="245"/>
      <c r="B3" s="214"/>
      <c r="C3" s="88" t="str">
        <f>IF(A2&gt;0,VLOOKUP(A2,seznam!$A$2:$C$129,2),"------")</f>
        <v>Plavec Jakub</v>
      </c>
      <c r="D3" s="74"/>
      <c r="E3" s="74"/>
      <c r="F3" s="248"/>
      <c r="G3" s="248"/>
      <c r="H3" t="str">
        <f>IF(LEN('zap_útěcha A'!E2)&gt;0,IF('zap_útěcha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")),IF(OR('zap_útěcha A'!B2="------",'zap_útěcha A'!D2="------",'zap_útěcha A'!J2='zap_útěcha A'!L2)," ","wo "))</f>
        <v xml:space="preserve">wo </v>
      </c>
    </row>
    <row r="4" spans="1:8" ht="12" customHeight="1" x14ac:dyDescent="0.2">
      <c r="A4" s="244">
        <v>63</v>
      </c>
      <c r="B4" s="249">
        <v>2</v>
      </c>
      <c r="C4" s="75" t="str">
        <f>IF(A4&gt;0,VLOOKUP(A4,seznam!$A$2:$C$129,3),"------")</f>
        <v>-</v>
      </c>
      <c r="D4" s="76" t="str">
        <f>IF('zap_útěcha A'!J2&gt;'zap_útěcha A'!L2,'zap_útěcha A'!B2,IF('zap_útěcha A'!J2&lt;'zap_útěcha A'!L2,'zap_útěcha A'!D2," "))</f>
        <v>Plavec Jakub</v>
      </c>
      <c r="E4" s="74"/>
      <c r="F4" s="74"/>
      <c r="G4" s="74"/>
    </row>
    <row r="5" spans="1:8" ht="12" customHeight="1" x14ac:dyDescent="0.2">
      <c r="A5" s="245"/>
      <c r="B5" s="249"/>
      <c r="C5" s="89" t="str">
        <f>IF(A4&gt;0,VLOOKUP(A4,seznam!$A$2:$C$129,2),"------")</f>
        <v>bye</v>
      </c>
      <c r="D5" s="74"/>
      <c r="E5" s="77"/>
      <c r="F5" s="74"/>
      <c r="G5" s="74"/>
    </row>
    <row r="6" spans="1:8" ht="12" customHeight="1" x14ac:dyDescent="0.2">
      <c r="A6" s="244">
        <v>12</v>
      </c>
      <c r="B6" s="249">
        <v>3</v>
      </c>
      <c r="C6" s="73" t="str">
        <f>IF(A6&gt;0,VLOOKUP(A6,seznam!$A$2:$C$129,3),"------")</f>
        <v>Sokol Znojmo-Orel Únanov</v>
      </c>
      <c r="D6" s="74"/>
      <c r="E6" s="78" t="str">
        <f>IF('zap_útěcha A'!W2&gt;'zap_útěcha A'!Y2,'zap_útěcha A'!O2,IF('zap_útěcha A'!W2&lt;'zap_útěcha A'!Y2,'zap_útěcha A'!Q2," "))</f>
        <v>Plavec Jakub</v>
      </c>
      <c r="F6" s="74"/>
      <c r="G6" s="74"/>
    </row>
    <row r="7" spans="1:8" ht="12" customHeight="1" x14ac:dyDescent="0.2">
      <c r="A7" s="245"/>
      <c r="B7" s="249"/>
      <c r="C7" s="88" t="str">
        <f>IF(A6&gt;0,VLOOKUP(A6,seznam!$A$2:$C$129,2),"------")</f>
        <v>Stehlík Jan</v>
      </c>
      <c r="D7" s="74"/>
      <c r="E7" s="77" t="str">
        <f>IF('zap_útěcha A'!W2&gt;'zap_útěcha A'!Y2,CONCATENATE('zap_útěcha A'!W2,":",'zap_útěcha A'!Y2,"   (",'zap_útěcha A'!R2,";",'zap_útěcha A'!S2,";",'zap_útěcha A'!T2,";",'zap_útěcha A'!U2,";",'zap_útěcha A'!V2,")"),IF('zap_útěcha A'!W2&lt;'zap_útěcha A'!Y2,CONCATENATE('zap_útěcha A'!Y2,":",'zap_útěcha A'!W2,"   (",IF('zap_útěcha A'!R2="0","-0",-'zap_útěcha A'!R2),";",IF('zap_útěcha A'!S2="0","-0",-'zap_útěcha A'!S2),";",IF('zap_útěcha A'!T2="0","-0",-'zap_útěcha A'!T2),";",IF('zap_útěcha A'!U2="0","-0",IF(LEN('zap_útěcha A'!U2)&gt;0,-'zap_útěcha A'!U2,'zap_útěcha A'!U2)),";",IF(LEN('zap_útěcha A'!V2)&gt;0,-'zap_útěcha A'!V2,'zap_útěcha A'!V2),")")," "))</f>
        <v>3:1   (7;-9;8;7;)</v>
      </c>
      <c r="F7" s="77"/>
      <c r="G7" s="74"/>
    </row>
    <row r="8" spans="1:8" ht="12" customHeight="1" x14ac:dyDescent="0.2">
      <c r="A8" s="244">
        <v>22</v>
      </c>
      <c r="B8" s="249">
        <v>4</v>
      </c>
      <c r="C8" s="75" t="str">
        <f>IF(A8&gt;0,VLOOKUP(A8,seznam!$A$2:$C$129,3),"------")</f>
        <v>Jiskra Strážnice</v>
      </c>
      <c r="D8" s="76" t="str">
        <f>IF('zap_útěcha A'!J3&gt;'zap_útěcha A'!L3,'zap_útěcha A'!B3,IF('zap_útěcha A'!J3&lt;'zap_útěcha A'!L3,'zap_útěcha A'!D3," "))</f>
        <v>Stehlík Jan</v>
      </c>
      <c r="E8" s="77"/>
      <c r="F8" s="77"/>
      <c r="G8" s="74"/>
    </row>
    <row r="9" spans="1:8" ht="12" customHeight="1" x14ac:dyDescent="0.2">
      <c r="A9" s="245"/>
      <c r="B9" s="249"/>
      <c r="C9" s="89" t="str">
        <f>IF(A8&gt;0,VLOOKUP(A8,seznam!$A$2:$C$129,2),"------")</f>
        <v>Peťura Patrik</v>
      </c>
      <c r="D9" s="74" t="str">
        <f>IF('zap_útěcha A'!J3&gt;'zap_útěcha A'!L3,CONCATENATE('zap_útěcha A'!J3,":",'zap_útěcha A'!L3,"   (",'zap_útěcha A'!E3,";",'zap_útěcha A'!F3,";",'zap_útěcha A'!G3,";",'zap_útěcha A'!H3,";",'zap_útěcha A'!I3,")"),IF('zap_útěcha A'!J3&lt;'zap_útěcha A'!L3,CONCATENATE('zap_útěcha A'!L3,":",'zap_útěcha A'!J3,"   (",IF('zap_útěcha A'!E3="0","-0",-'zap_útěcha A'!E3),";",IF('zap_útěcha A'!F3="0","-0",-'zap_útěcha A'!F3),";",IF('zap_útěcha A'!G3="0","-0",-'zap_útěcha A'!G3),";",IF('zap_útěcha A'!H3="0","-0",IF(LEN('zap_útěcha A'!H3)&gt;0,-'zap_útěcha A'!H3,'zap_útěcha A'!H3)),";",IF(LEN('zap_útěcha A'!I3)&gt;0,-'zap_útěcha A'!I3,'zap_útěcha A'!I3),")")," "))</f>
        <v>3:0   (10;7;7;;)</v>
      </c>
      <c r="E9" s="74"/>
      <c r="F9" s="77"/>
      <c r="G9" s="74"/>
    </row>
    <row r="10" spans="1:8" ht="12" customHeight="1" x14ac:dyDescent="0.2">
      <c r="A10" s="244">
        <v>14</v>
      </c>
      <c r="B10" s="249">
        <v>5</v>
      </c>
      <c r="C10" s="73" t="str">
        <f>IF(A10&gt;0,VLOOKUP(A10,seznam!$A$2:$C$129,3),"------")</f>
        <v>SKST Hodonín</v>
      </c>
      <c r="D10" s="74"/>
      <c r="E10" s="74"/>
      <c r="F10" s="78" t="str">
        <f>IF('zap_útěcha A'!W7&gt;'zap_útěcha A'!Y7,'zap_útěcha A'!O7,IF('zap_útěcha A'!W7&lt;'zap_útěcha A'!Y7,'zap_útěcha A'!Q7," "))</f>
        <v>Plavec Jakub</v>
      </c>
      <c r="G10" s="74"/>
    </row>
    <row r="11" spans="1:8" ht="12" customHeight="1" x14ac:dyDescent="0.2">
      <c r="A11" s="245"/>
      <c r="B11" s="249"/>
      <c r="C11" s="88" t="str">
        <f>IF(A10&gt;0,VLOOKUP(A10,seznam!$A$2:$C$129,2),"------")</f>
        <v>Mikovičová Bára</v>
      </c>
      <c r="D11" s="74"/>
      <c r="E11" s="74"/>
      <c r="F11" s="77" t="str">
        <f>IF('zap_útěcha A'!W7&gt;'zap_útěcha A'!Y7,CONCATENATE('zap_útěcha A'!W7,":",'zap_útěcha A'!Y7,"   (",'zap_útěcha A'!R7,";",'zap_útěcha A'!S7,";",'zap_útěcha A'!T7,";",'zap_útěcha A'!U7,";",'zap_útěcha A'!V7,")"),IF('zap_útěcha A'!W7&lt;'zap_útěcha A'!Y7,CONCATENATE('zap_útěcha A'!Y7,":",'zap_útěcha A'!W7,"   (",IF('zap_útěcha A'!R7="0","-0",-'zap_útěcha A'!R7),";",IF('zap_útěcha A'!S7="0","-0",-'zap_útěcha A'!S7),";",IF('zap_útěcha A'!T7="0","-0",-'zap_útěcha A'!T7),";",IF('zap_útěcha A'!U7="0","-0",IF(LEN('zap_útěcha A'!U7)&gt;0,-'zap_útěcha A'!U7,'zap_útěcha A'!U7)),";",IF(LEN('zap_útěcha A'!V7)&gt;0,-'zap_útěcha A'!V7,'zap_útěcha A'!V7),")")," "))</f>
        <v>3:1   (14;11;-9;7;)</v>
      </c>
      <c r="G11" s="77"/>
    </row>
    <row r="12" spans="1:8" ht="12" customHeight="1" x14ac:dyDescent="0.2">
      <c r="A12" s="244">
        <v>19</v>
      </c>
      <c r="B12" s="249">
        <v>6</v>
      </c>
      <c r="C12" s="75" t="str">
        <f>IF(A12&gt;0,VLOOKUP(A12,seznam!$A$2:$C$129,3),"------")</f>
        <v>KST Blansko</v>
      </c>
      <c r="D12" s="76" t="str">
        <f>IF('zap_útěcha A'!J4&gt;'zap_útěcha A'!L4,'zap_útěcha A'!B4,IF('zap_útěcha A'!J4&lt;'zap_útěcha A'!L4,'zap_útěcha A'!D4," "))</f>
        <v>Mikovičová Bára</v>
      </c>
      <c r="E12" s="74"/>
      <c r="F12" s="77"/>
      <c r="G12" s="77"/>
    </row>
    <row r="13" spans="1:8" ht="12" customHeight="1" x14ac:dyDescent="0.2">
      <c r="A13" s="245"/>
      <c r="B13" s="249"/>
      <c r="C13" s="89" t="str">
        <f>IF(A12&gt;0,VLOOKUP(A12,seznam!$A$2:$C$129,2),"------")</f>
        <v>Záviška Jan</v>
      </c>
      <c r="D13" s="74" t="str">
        <f>IF('zap_útěcha A'!J4&gt;'zap_útěcha A'!L4,CONCATENATE('zap_útěcha A'!J4,":",'zap_útěcha A'!L4,"   (",'zap_útěcha A'!E4,";",'zap_útěcha A'!F4,";",'zap_útěcha A'!G4,";",'zap_útěcha A'!H4,";",'zap_útěcha A'!I4,")"),IF('zap_útěcha A'!J4&lt;'zap_útěcha A'!L4,CONCATENATE('zap_útěcha A'!L4,":",'zap_útěcha A'!J4,"   (",IF('zap_útěcha A'!E4="0","-0",-'zap_útěcha A'!E4),";",IF('zap_útěcha A'!F4="0","-0",-'zap_útěcha A'!F4),";",IF('zap_útěcha A'!G4="0","-0",-'zap_útěcha A'!G4),";",IF('zap_útěcha A'!H4="0","-0",IF(LEN('zap_útěcha A'!H4)&gt;0,-'zap_útěcha A'!H4,'zap_útěcha A'!H4)),";",IF(LEN('zap_útěcha A'!I4)&gt;0,-'zap_útěcha A'!I4,'zap_útěcha A'!I4),")")," "))</f>
        <v>3:0   (4;8;8;;)</v>
      </c>
      <c r="E13" s="77"/>
      <c r="F13" s="77"/>
      <c r="G13" s="77"/>
    </row>
    <row r="14" spans="1:8" ht="12" customHeight="1" x14ac:dyDescent="0.2">
      <c r="A14" s="244">
        <v>63</v>
      </c>
      <c r="B14" s="249">
        <v>7</v>
      </c>
      <c r="C14" s="73" t="str">
        <f>IF(A14&gt;0,VLOOKUP(A14,seznam!$A$2:$C$129,3),"------")</f>
        <v>-</v>
      </c>
      <c r="D14" s="74"/>
      <c r="E14" s="78" t="str">
        <f>IF('zap_útěcha A'!W3&gt;'zap_útěcha A'!Y3,'zap_útěcha A'!O3,IF('zap_útěcha A'!W3&lt;'zap_útěcha A'!Y3,'zap_útěcha A'!Q3," "))</f>
        <v>Hladký Boleslav</v>
      </c>
      <c r="F14" s="77"/>
      <c r="G14" s="77"/>
    </row>
    <row r="15" spans="1:8" ht="12" customHeight="1" x14ac:dyDescent="0.2">
      <c r="A15" s="245"/>
      <c r="B15" s="249"/>
      <c r="C15" s="88" t="str">
        <f>IF(A14&gt;0,VLOOKUP(A14,seznam!$A$2:$C$129,2),"------")</f>
        <v>bye</v>
      </c>
      <c r="D15" s="74"/>
      <c r="E15" s="77" t="str">
        <f>IF('zap_útěcha A'!W3&gt;'zap_útěcha A'!Y3,CONCATENATE('zap_útěcha A'!W3,":",'zap_útěcha A'!Y3,"   (",'zap_útěcha A'!R3,";",'zap_útěcha A'!S3,";",'zap_útěcha A'!T3,";",'zap_útěcha A'!U3,";",'zap_útěcha A'!V3,")"),IF('zap_útěcha A'!W3&lt;'zap_útěcha A'!Y3,CONCATENATE('zap_útěcha A'!Y3,":",'zap_útěcha A'!W3,"   (",IF('zap_útěcha A'!R3="0","-0",-'zap_útěcha A'!R3),";",IF('zap_útěcha A'!S3="0","-0",-'zap_útěcha A'!S3),";",IF('zap_útěcha A'!T3="0","-0",-'zap_útěcha A'!T3),";",IF('zap_útěcha A'!U3="0","-0",IF(LEN('zap_útěcha A'!U3)&gt;0,-'zap_útěcha A'!U3,'zap_útěcha A'!U3)),";",IF(LEN('zap_útěcha A'!V3)&gt;0,-'zap_útěcha A'!V3,'zap_útěcha A'!V3),")")," "))</f>
        <v>3:2   (5;-6;9;-5;7)</v>
      </c>
      <c r="F15" s="74"/>
      <c r="G15" s="77"/>
    </row>
    <row r="16" spans="1:8" ht="12" customHeight="1" x14ac:dyDescent="0.2">
      <c r="A16" s="244">
        <v>17</v>
      </c>
      <c r="B16" s="249">
        <v>8</v>
      </c>
      <c r="C16" s="75" t="str">
        <f>IF(A16&gt;0,VLOOKUP(A16,seznam!$A$2:$C$129,3),"------")</f>
        <v>KST FOSFA LVA</v>
      </c>
      <c r="D16" s="76" t="str">
        <f>IF('zap_útěcha A'!J5&gt;'zap_útěcha A'!L5,'zap_útěcha A'!B5,IF('zap_útěcha A'!J5&lt;'zap_útěcha A'!L5,'zap_útěcha A'!D5," "))</f>
        <v>Hladký Boleslav</v>
      </c>
      <c r="E16" s="77"/>
      <c r="F16" s="74"/>
      <c r="G16" s="77"/>
    </row>
    <row r="17" spans="1:7" ht="12" customHeight="1" x14ac:dyDescent="0.2">
      <c r="A17" s="245"/>
      <c r="B17" s="249"/>
      <c r="C17" s="89" t="str">
        <f>IF(A16&gt;0,VLOOKUP(A16,seznam!$A$2:$C$129,2),"------")</f>
        <v>Hladký Boleslav</v>
      </c>
      <c r="D17" s="74"/>
      <c r="E17" s="74"/>
      <c r="F17" s="74"/>
      <c r="G17" s="77"/>
    </row>
    <row r="18" spans="1:7" ht="12" customHeight="1" x14ac:dyDescent="0.2">
      <c r="A18" s="244">
        <v>18</v>
      </c>
      <c r="B18" s="249">
        <v>9</v>
      </c>
      <c r="C18" s="73" t="str">
        <f>IF(A18&gt;0,VLOOKUP(A18,seznam!$A$2:$C$129,3),"------")</f>
        <v>KST Blansko</v>
      </c>
      <c r="D18" s="74"/>
      <c r="E18" s="74"/>
      <c r="F18" s="74"/>
      <c r="G18" s="78" t="str">
        <f>IF('zap_útěcha A'!W10&gt;'zap_útěcha A'!Y10,'zap_útěcha A'!O10,IF('zap_útěcha A'!W10&lt;'zap_útěcha A'!Y10,'zap_útěcha A'!Q10," "))</f>
        <v>Plavec Jakub</v>
      </c>
    </row>
    <row r="19" spans="1:7" ht="12" customHeight="1" x14ac:dyDescent="0.2">
      <c r="A19" s="245"/>
      <c r="B19" s="249"/>
      <c r="C19" s="88" t="str">
        <f>IF(A18&gt;0,VLOOKUP(A18,seznam!$A$2:$C$129,2),"------")</f>
        <v>Černý Ondřej</v>
      </c>
      <c r="D19" s="74"/>
      <c r="E19" s="74"/>
      <c r="F19" s="80"/>
      <c r="G19" s="77" t="str">
        <f>IF('zap_útěcha A'!W10&gt;'zap_útěcha A'!Y10,CONCATENATE('zap_útěcha A'!W10,":",'zap_útěcha A'!Y10,"   (",'zap_útěcha A'!R10,";",'zap_útěcha A'!S10,";",'zap_útěcha A'!T10,";",'zap_útěcha A'!U10,";",'zap_útěcha A'!V10,")"),IF('zap_útěcha A'!W10&lt;'zap_útěcha A'!Y10,CONCATENATE('zap_útěcha A'!Y10,":",'zap_útěcha A'!W10,"   (",IF('zap_útěcha A'!R10="0","-0",-'zap_útěcha A'!R10),";",IF('zap_útěcha A'!S10="0","-0",-'zap_útěcha A'!S10),";",IF('zap_útěcha A'!T10="0","-0",-'zap_útěcha A'!T10),";",IF('zap_útěcha A'!U10="0","-0",IF(LEN('zap_útěcha A'!U10)&gt;0,-'zap_útěcha A'!U10,'zap_útěcha A'!U10)),";",IF(LEN('zap_útěcha A'!V10)&gt;0,-'zap_útěcha A'!V10,'zap_útěcha A'!V10),")")," "))</f>
        <v>3:2   (-8;8;-5;6;9)</v>
      </c>
    </row>
    <row r="20" spans="1:7" ht="12" customHeight="1" x14ac:dyDescent="0.2">
      <c r="A20" s="244">
        <v>63</v>
      </c>
      <c r="B20" s="249">
        <v>10</v>
      </c>
      <c r="C20" s="75" t="str">
        <f>IF(A20&gt;0,VLOOKUP(A20,seznam!$A$2:$C$129,3),"------")</f>
        <v>-</v>
      </c>
      <c r="D20" s="76" t="str">
        <f>IF('zap_útěcha A'!J6&gt;'zap_útěcha A'!L6,'zap_útěcha A'!B6,IF('zap_útěcha A'!J6&lt;'zap_útěcha A'!L6,'zap_útěcha A'!D6," "))</f>
        <v>Černý Ondřej</v>
      </c>
      <c r="E20" s="74"/>
      <c r="F20" s="80"/>
      <c r="G20"/>
    </row>
    <row r="21" spans="1:7" ht="12" customHeight="1" x14ac:dyDescent="0.2">
      <c r="A21" s="245"/>
      <c r="B21" s="249"/>
      <c r="C21" s="89" t="str">
        <f>IF(A20&gt;0,VLOOKUP(A20,seznam!$A$2:$C$129,2),"------")</f>
        <v>bye</v>
      </c>
      <c r="D21" s="74"/>
      <c r="E21" s="77"/>
      <c r="F21" s="80"/>
      <c r="G21"/>
    </row>
    <row r="22" spans="1:7" ht="12" customHeight="1" x14ac:dyDescent="0.2">
      <c r="A22" s="244">
        <v>21</v>
      </c>
      <c r="B22" s="249">
        <v>11</v>
      </c>
      <c r="C22" s="73" t="str">
        <f>IF(A22&gt;0,VLOOKUP(A22,seznam!$A$2:$C$129,3),"------")</f>
        <v>KST Blansko</v>
      </c>
      <c r="D22" s="74"/>
      <c r="E22" s="78" t="str">
        <f>IF('zap_útěcha A'!W4&gt;'zap_útěcha A'!Y4,'zap_útěcha A'!O4,IF('zap_útěcha A'!W4&lt;'zap_útěcha A'!Y4,'zap_útěcha A'!Q4," "))</f>
        <v>Přikryl Jan</v>
      </c>
      <c r="F22" s="80"/>
      <c r="G22"/>
    </row>
    <row r="23" spans="1:7" ht="12" customHeight="1" x14ac:dyDescent="0.2">
      <c r="A23" s="245"/>
      <c r="B23" s="249"/>
      <c r="C23" s="88" t="str">
        <f>IF(A22&gt;0,VLOOKUP(A22,seznam!$A$2:$C$129,2),"------")</f>
        <v>Pilitowská Ela</v>
      </c>
      <c r="D23" s="74"/>
      <c r="E23" s="77" t="str">
        <f>IF('zap_útěcha A'!W4&gt;'zap_útěcha A'!Y4,CONCATENATE('zap_útěcha A'!W4,":",'zap_útěcha A'!Y4,"   (",'zap_útěcha A'!R4,";",'zap_útěcha A'!S4,";",'zap_útěcha A'!T4,";",'zap_útěcha A'!U4,";",'zap_útěcha A'!V4,")"),IF('zap_útěcha A'!W4&lt;'zap_útěcha A'!Y4,CONCATENATE('zap_útěcha A'!Y4,":",'zap_útěcha A'!W4,"   (",IF('zap_útěcha A'!R4="0","-0",-'zap_útěcha A'!R4),";",IF('zap_útěcha A'!S4="0","-0",-'zap_útěcha A'!S4),";",IF('zap_útěcha A'!T4="0","-0",-'zap_útěcha A'!T4),";",IF('zap_útěcha A'!U4="0","-0",IF(LEN('zap_útěcha A'!U4)&gt;0,-'zap_útěcha A'!U4,'zap_útěcha A'!U4)),";",IF(LEN('zap_útěcha A'!V4)&gt;0,-'zap_útěcha A'!V4,'zap_útěcha A'!V4),")")," "))</f>
        <v>3:0   (8;7;9;;)</v>
      </c>
      <c r="F23" s="79"/>
      <c r="G23"/>
    </row>
    <row r="24" spans="1:7" ht="12" customHeight="1" x14ac:dyDescent="0.2">
      <c r="A24" s="244">
        <v>15</v>
      </c>
      <c r="B24" s="249">
        <v>12</v>
      </c>
      <c r="C24" s="75" t="str">
        <f>IF(A24&gt;0,VLOOKUP(A24,seznam!$A$2:$C$129,3),"------")</f>
        <v>KST Blansko</v>
      </c>
      <c r="D24" s="76" t="str">
        <f>IF('zap_útěcha A'!J7&gt;'zap_útěcha A'!L7,'zap_útěcha A'!B7,IF('zap_útěcha A'!J7&lt;'zap_útěcha A'!L7,'zap_útěcha A'!D7," "))</f>
        <v>Přikryl Jan</v>
      </c>
      <c r="E24" s="77"/>
      <c r="F24" s="79"/>
      <c r="G24"/>
    </row>
    <row r="25" spans="1:7" ht="12" customHeight="1" x14ac:dyDescent="0.2">
      <c r="A25" s="245"/>
      <c r="B25" s="249"/>
      <c r="C25" s="89" t="str">
        <f>IF(A24&gt;0,VLOOKUP(A24,seznam!$A$2:$C$129,2),"------")</f>
        <v>Přikryl Jan</v>
      </c>
      <c r="D25" s="74" t="str">
        <f>IF('zap_útěcha A'!J7&gt;'zap_útěcha A'!L7,CONCATENATE('zap_útěcha A'!J7,":",'zap_útěcha A'!L7,"   (",'zap_útěcha A'!E7,";",'zap_útěcha A'!F7,";",'zap_útěcha A'!G7,";",'zap_útěcha A'!H7,";",'zap_útěcha A'!I7,")"),IF('zap_útěcha A'!J7&lt;'zap_útěcha A'!L7,CONCATENATE('zap_útěcha A'!L7,":",'zap_útěcha A'!J7,"   (",IF('zap_útěcha A'!E7="0","-0",-'zap_útěcha A'!E7),";",IF('zap_útěcha A'!F7="0","-0",-'zap_útěcha A'!F7),";",IF('zap_útěcha A'!G7="0","-0",-'zap_útěcha A'!G7),";",IF('zap_útěcha A'!H7="0","-0",IF(LEN('zap_útěcha A'!H7)&gt;0,-'zap_útěcha A'!H7,'zap_útěcha A'!H7)),";",IF(LEN('zap_útěcha A'!I7)&gt;0,-'zap_útěcha A'!I7,'zap_útěcha A'!I7),")")," "))</f>
        <v>3:0   (9;8;6;;)</v>
      </c>
      <c r="E25" s="74"/>
      <c r="F25" s="79"/>
      <c r="G25"/>
    </row>
    <row r="26" spans="1:7" ht="12" customHeight="1" x14ac:dyDescent="0.2">
      <c r="A26" s="244">
        <v>24</v>
      </c>
      <c r="B26" s="249">
        <v>13</v>
      </c>
      <c r="C26" s="73" t="str">
        <f>IF(A26&gt;0,VLOOKUP(A26,seznam!$A$2:$C$129,3),"------")</f>
        <v>Orel Šlapanice</v>
      </c>
      <c r="D26" s="74"/>
      <c r="E26" s="74"/>
      <c r="F26" s="162" t="str">
        <f>IF('zap_útěcha A'!W8&gt;'zap_útěcha A'!Y8,'zap_útěcha A'!O8,IF('zap_útěcha A'!W8&lt;'zap_útěcha A'!Y8,'zap_útěcha A'!Q8," "))</f>
        <v>Šlampová Lucie</v>
      </c>
      <c r="G26"/>
    </row>
    <row r="27" spans="1:7" ht="12" customHeight="1" x14ac:dyDescent="0.2">
      <c r="A27" s="245"/>
      <c r="B27" s="249"/>
      <c r="C27" s="88" t="str">
        <f>IF(A26&gt;0,VLOOKUP(A26,seznam!$A$2:$C$129,2),"------")</f>
        <v>Kucharczyk Vojtěch</v>
      </c>
      <c r="D27" s="74"/>
      <c r="E27" s="74"/>
      <c r="F27" s="77" t="str">
        <f>IF('zap_útěcha A'!W8&gt;'zap_útěcha A'!Y8,CONCATENATE('zap_útěcha A'!W8,":",'zap_útěcha A'!Y8,"   (",'zap_útěcha A'!R8,";",'zap_útěcha A'!S8,";",'zap_útěcha A'!T8,";",'zap_útěcha A'!U8,";",'zap_útěcha A'!V8,")"),IF('zap_útěcha A'!W8&lt;'zap_útěcha A'!Y8,CONCATENATE('zap_útěcha A'!Y8,":",'zap_útěcha A'!W8,"   (",IF('zap_útěcha A'!R8="0","-0",-'zap_útěcha A'!R8),";",IF('zap_útěcha A'!S8="0","-0",-'zap_útěcha A'!S8),";",IF('zap_útěcha A'!T8="0","-0",-'zap_útěcha A'!T8),";",IF('zap_útěcha A'!U8="0","-0",IF(LEN('zap_útěcha A'!U8)&gt;0,-'zap_útěcha A'!U8,'zap_útěcha A'!U8)),";",IF(LEN('zap_útěcha A'!V8)&gt;0,-'zap_útěcha A'!V8,'zap_útěcha A'!V8),")")," "))</f>
        <v>3:2   (9;-7;-8;8;9)</v>
      </c>
      <c r="G27"/>
    </row>
    <row r="28" spans="1:7" ht="12" customHeight="1" x14ac:dyDescent="0.2">
      <c r="A28" s="244">
        <v>23</v>
      </c>
      <c r="B28" s="249">
        <v>14</v>
      </c>
      <c r="C28" s="75" t="str">
        <f>IF(A28&gt;0,VLOOKUP(A28,seznam!$A$2:$C$129,3),"------")</f>
        <v>STK Zbraslavec</v>
      </c>
      <c r="D28" s="76" t="str">
        <f>IF('zap_útěcha A'!J8&gt;'zap_útěcha A'!L8,'zap_útěcha A'!B8,IF('zap_útěcha A'!J8&lt;'zap_útěcha A'!L8,'zap_útěcha A'!D8," "))</f>
        <v>Kucharczyk Vojtěch</v>
      </c>
      <c r="E28" s="74"/>
      <c r="F28" s="77"/>
      <c r="G28"/>
    </row>
    <row r="29" spans="1:7" ht="12" customHeight="1" x14ac:dyDescent="0.2">
      <c r="A29" s="245"/>
      <c r="B29" s="249"/>
      <c r="C29" s="89" t="str">
        <f>IF(A28&gt;0,VLOOKUP(A28,seznam!$A$2:$C$129,2),"------")</f>
        <v>Křepelová Kamila</v>
      </c>
      <c r="D29" s="74" t="str">
        <f>IF('zap_útěcha A'!J8&gt;'zap_útěcha A'!L8,CONCATENATE('zap_útěcha A'!J8,":",'zap_útěcha A'!L8,"   (",'zap_útěcha A'!E8,";",'zap_útěcha A'!F8,";",'zap_útěcha A'!G8,";",'zap_útěcha A'!H8,";",'zap_útěcha A'!I8,")"),IF('zap_útěcha A'!J8&lt;'zap_útěcha A'!L8,CONCATENATE('zap_útěcha A'!L8,":",'zap_útěcha A'!J8,"   (",IF('zap_útěcha A'!E8="0","-0",-'zap_útěcha A'!E8),";",IF('zap_útěcha A'!F8="0","-0",-'zap_útěcha A'!F8),";",IF('zap_útěcha A'!G8="0","-0",-'zap_útěcha A'!G8),";",IF('zap_útěcha A'!H8="0","-0",IF(LEN('zap_útěcha A'!H8)&gt;0,-'zap_útěcha A'!H8,'zap_útěcha A'!H8)),";",IF(LEN('zap_útěcha A'!I8)&gt;0,-'zap_útěcha A'!I8,'zap_útěcha A'!I8),")")," "))</f>
        <v>3:0   (7;2;7;;)</v>
      </c>
      <c r="E29" s="77"/>
      <c r="F29" s="77"/>
      <c r="G29"/>
    </row>
    <row r="30" spans="1:7" ht="12" customHeight="1" x14ac:dyDescent="0.2">
      <c r="A30" s="244">
        <v>63</v>
      </c>
      <c r="B30" s="249">
        <v>15</v>
      </c>
      <c r="C30" s="73" t="str">
        <f>IF(A30&gt;0,VLOOKUP(A30,seznam!$A$2:$C$129,3),"------")</f>
        <v>-</v>
      </c>
      <c r="D30" s="74"/>
      <c r="E30" s="78" t="str">
        <f>IF('zap_útěcha A'!W5&gt;'zap_útěcha A'!Y5,'zap_útěcha A'!O5,IF('zap_útěcha A'!W5&lt;'zap_útěcha A'!Y5,'zap_útěcha A'!Q5," "))</f>
        <v>Šlampová Lucie</v>
      </c>
      <c r="F30" s="77"/>
      <c r="G30"/>
    </row>
    <row r="31" spans="1:7" ht="12" customHeight="1" x14ac:dyDescent="0.2">
      <c r="A31" s="245"/>
      <c r="B31" s="249"/>
      <c r="C31" s="88" t="str">
        <f>IF(A30&gt;0,VLOOKUP(A30,seznam!$A$2:$C$129,2),"------")</f>
        <v>bye</v>
      </c>
      <c r="D31" s="74"/>
      <c r="E31" s="77" t="str">
        <f>IF('zap_útěcha A'!W5&gt;'zap_útěcha A'!Y5,CONCATENATE('zap_útěcha A'!W5,":",'zap_útěcha A'!Y5,"   (",'zap_útěcha A'!R5,";",'zap_útěcha A'!S5,";",'zap_útěcha A'!T5,";",'zap_útěcha A'!U5,";",'zap_útěcha A'!V5,")"),IF('zap_útěcha A'!W5&lt;'zap_útěcha A'!Y5,CONCATENATE('zap_útěcha A'!Y5,":",'zap_útěcha A'!W5,"   (",IF('zap_útěcha A'!R5="0","-0",-'zap_útěcha A'!R5),";",IF('zap_útěcha A'!S5="0","-0",-'zap_útěcha A'!S5),";",IF('zap_útěcha A'!T5="0","-0",-'zap_útěcha A'!T5),";",IF('zap_útěcha A'!U5="0","-0",IF(LEN('zap_útěcha A'!U5)&gt;0,-'zap_útěcha A'!U5,'zap_útěcha A'!U5)),";",IF(LEN('zap_útěcha A'!V5)&gt;0,-'zap_útěcha A'!V5,'zap_útěcha A'!V5),")")," "))</f>
        <v>3:0   (7;9;8;;)</v>
      </c>
      <c r="F31" s="74"/>
      <c r="G31"/>
    </row>
    <row r="32" spans="1:7" ht="12" customHeight="1" x14ac:dyDescent="0.2">
      <c r="A32" s="244">
        <v>16</v>
      </c>
      <c r="B32" s="249">
        <v>16</v>
      </c>
      <c r="C32" s="75" t="str">
        <f>IF(A32&gt;0,VLOOKUP(A32,seznam!$A$2:$C$129,3),"------")</f>
        <v>Sokol Vracov</v>
      </c>
      <c r="D32" s="76" t="str">
        <f>IF('zap_útěcha A'!J9&gt;'zap_útěcha A'!L9,'zap_útěcha A'!B9,IF('zap_útěcha A'!J9&lt;'zap_útěcha A'!L9,'zap_útěcha A'!D9," "))</f>
        <v>Šlampová Lucie</v>
      </c>
      <c r="E32" s="77"/>
      <c r="F32" s="74"/>
      <c r="G32"/>
    </row>
    <row r="33" spans="1:7" ht="12" customHeight="1" x14ac:dyDescent="0.2">
      <c r="A33" s="245"/>
      <c r="B33" s="249"/>
      <c r="C33" s="89" t="str">
        <f>IF(A32&gt;0,VLOOKUP(A32,seznam!$A$2:$C$129,2),"------")</f>
        <v>Šlampová Lucie</v>
      </c>
      <c r="D33" s="74"/>
      <c r="E33" s="74"/>
      <c r="F33" s="74"/>
      <c r="G33"/>
    </row>
  </sheetData>
  <mergeCells count="34">
    <mergeCell ref="A30:A31"/>
    <mergeCell ref="B30:B31"/>
    <mergeCell ref="A32:A33"/>
    <mergeCell ref="B32:B33"/>
    <mergeCell ref="A24:A25"/>
    <mergeCell ref="B24:B25"/>
    <mergeCell ref="A26:A27"/>
    <mergeCell ref="B26:B27"/>
    <mergeCell ref="A28:A29"/>
    <mergeCell ref="B28:B29"/>
    <mergeCell ref="A18:A19"/>
    <mergeCell ref="B18:B19"/>
    <mergeCell ref="A20:A21"/>
    <mergeCell ref="B20:B21"/>
    <mergeCell ref="A22:A23"/>
    <mergeCell ref="B22:B23"/>
    <mergeCell ref="A12:A13"/>
    <mergeCell ref="B12:B13"/>
    <mergeCell ref="A14:A15"/>
    <mergeCell ref="B14:B15"/>
    <mergeCell ref="A16:A17"/>
    <mergeCell ref="B16:B17"/>
    <mergeCell ref="A6:A7"/>
    <mergeCell ref="B6:B7"/>
    <mergeCell ref="A8:A9"/>
    <mergeCell ref="B8:B9"/>
    <mergeCell ref="A10:A11"/>
    <mergeCell ref="B10:B11"/>
    <mergeCell ref="B1:G1"/>
    <mergeCell ref="A2:A3"/>
    <mergeCell ref="B2:B3"/>
    <mergeCell ref="F2:G3"/>
    <mergeCell ref="A4:A5"/>
    <mergeCell ref="B4:B5"/>
  </mergeCells>
  <pageMargins left="0.19685039370078741" right="0.19685039370078741" top="0" bottom="0" header="0" footer="0"/>
  <pageSetup paperSize="9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6"/>
  <sheetViews>
    <sheetView workbookViewId="0">
      <selection activeCell="E2" sqref="E2"/>
    </sheetView>
  </sheetViews>
  <sheetFormatPr defaultRowHeight="12.75" x14ac:dyDescent="0.2"/>
  <cols>
    <col min="1" max="2" width="3.7109375" style="2" customWidth="1"/>
    <col min="3" max="3" width="18.7109375" style="2" customWidth="1"/>
    <col min="4" max="7" width="18.7109375" style="3" customWidth="1"/>
    <col min="9" max="9" width="16.42578125" customWidth="1"/>
  </cols>
  <sheetData>
    <row r="1" spans="1:9" ht="33" customHeight="1" x14ac:dyDescent="0.2">
      <c r="A1" s="87"/>
      <c r="B1" s="230" t="str">
        <f>seznam!B1</f>
        <v>BTM U11 Lednice 13.4.2024</v>
      </c>
      <c r="C1" s="243"/>
      <c r="D1" s="243"/>
      <c r="E1" s="243"/>
      <c r="F1" s="243"/>
      <c r="G1" s="243"/>
    </row>
    <row r="2" spans="1:9" ht="12" customHeight="1" x14ac:dyDescent="0.2">
      <c r="A2" s="244">
        <v>25</v>
      </c>
      <c r="B2" s="246">
        <v>1</v>
      </c>
      <c r="C2" s="73" t="str">
        <f>IF(A2&gt;0,VLOOKUP(A2,seznam!$A$4:$C$131,3),"------")</f>
        <v>MSK Břeclav</v>
      </c>
      <c r="D2" s="74"/>
      <c r="E2" s="160" t="s">
        <v>62</v>
      </c>
      <c r="F2" s="74"/>
      <c r="G2" s="74"/>
    </row>
    <row r="3" spans="1:9" ht="12" customHeight="1" x14ac:dyDescent="0.2">
      <c r="A3" s="245"/>
      <c r="B3" s="214"/>
      <c r="C3" s="88" t="str">
        <f>IF(A2&gt;0,VLOOKUP(A2,seznam!$A$4:$C$131,2),"------")</f>
        <v>Kapitán Martin</v>
      </c>
      <c r="D3" s="74"/>
      <c r="E3" s="74"/>
      <c r="F3" s="74"/>
      <c r="G3" s="74"/>
      <c r="I3" t="str">
        <f>IF(LEN(zap_playoff!E2)&gt;0,IF(zap_playoff!J2&gt;zap_playoff!L2,CONCATENATE(zap_playoff!J2,":",zap_playoff!L2,"   (",zap_playoff!E2,";",zap_playoff!F2,";",zap_playoff!G2,";",zap_playoff!H2,";",zap_playoff!I2,")"),IF(zap_playoff!J2&lt;zap_playoff!L2,CONCATENATE(zap_playoff!L2,":",zap_playoff!J2,"   (",IF(zap_playoff!E2="0","-0",-zap_playoff!E2),";",IF(zap_playoff!F2="0","-0",-zap_playoff!F2),";",IF(zap_playoff!G2="0","-0",-zap_playoff!G2),";",IF(zap_playoff!H2="0","-0",IF(LEN(zap_playoff!H2)&gt;0,-zap_playoff!H2,zap_playoff!H2)),";",IF(LEN(zap_playoff!I2)&gt;0,-zap_playoff!I2,zap_playoff!I2),")")," ")),IF(OR(zap_playoff!B2="------",zap_playoff!D2="------",zap_playoff!J2=zap_playoff!L2)," ","wo "))</f>
        <v>3:0   (0;0;0;;)</v>
      </c>
    </row>
    <row r="4" spans="1:9" ht="12" customHeight="1" x14ac:dyDescent="0.2">
      <c r="A4" s="244">
        <v>63</v>
      </c>
      <c r="B4" s="249">
        <v>2</v>
      </c>
      <c r="C4" s="75" t="str">
        <f>IF(A4&gt;0,VLOOKUP(A4,seznam!$A$4:$C$131,3),"------")</f>
        <v>-</v>
      </c>
      <c r="D4" s="76" t="str">
        <f>IF(zap_playoff!J2&gt;zap_playoff!L2,zap_playoff!B2,IF(zap_playoff!J2&lt;zap_playoff!L2,zap_playoff!D2," "))</f>
        <v>Kapitán Martin</v>
      </c>
      <c r="E4" s="74"/>
      <c r="F4" s="74"/>
      <c r="G4" s="74"/>
    </row>
    <row r="5" spans="1:9" ht="12" customHeight="1" x14ac:dyDescent="0.2">
      <c r="A5" s="245"/>
      <c r="B5" s="249"/>
      <c r="C5" s="89" t="str">
        <f>IF(A4&gt;0,VLOOKUP(A4,seznam!$A$4:$C$131,2),"------")</f>
        <v>bye</v>
      </c>
      <c r="D5" s="74" t="str">
        <f>IF(zap_playoff!J2&gt;zap_playoff!L2,CONCATENATE(zap_playoff!J2,":",zap_playoff!L2,"   (",zap_playoff!E2,";",zap_playoff!F2,";",zap_playoff!G2,";",zap_playoff!H2,";",zap_playoff!I2,")"),IF(zap_playoff!J2&lt;zap_playoff!L2,CONCATENATE(zap_playoff!L2,":",zap_playoff!J2,"   (",IF(zap_playoff!E2="0","-0",-zap_playoff!E2),";",IF(zap_playoff!F2="0","-0",-zap_playoff!F2),";",IF(zap_playoff!G2="0","-0",-zap_playoff!G2),";",IF(zap_playoff!H2="0","-0",IF(LEN(zap_playoff!H2)&gt;0,-zap_playoff!H2,zap_playoff!H2)),";",IF(LEN(zap_playoff!I2)&gt;0,-zap_playoff!I2,zap_playoff!I2),")")," "))</f>
        <v>3:0   (0;0;0;;)</v>
      </c>
      <c r="E5" s="77"/>
      <c r="F5" s="74"/>
      <c r="G5" s="74"/>
    </row>
    <row r="6" spans="1:9" ht="12" customHeight="1" x14ac:dyDescent="0.2">
      <c r="A6" s="244">
        <v>52</v>
      </c>
      <c r="B6" s="249">
        <v>3</v>
      </c>
      <c r="C6" s="73" t="str">
        <f>IF(A6&gt;0,VLOOKUP(A6,seznam!$A$4:$C$131,3),"------")</f>
        <v>KST FOSFA LVA</v>
      </c>
      <c r="D6" s="74"/>
      <c r="E6" s="78" t="str">
        <f>IF(zap_playoff!W2&gt;zap_playoff!Y2,zap_playoff!O2,IF(zap_playoff!W2&lt;zap_playoff!Y2,zap_playoff!Q2," "))</f>
        <v>Kapitán Martin</v>
      </c>
      <c r="F6" s="74"/>
      <c r="G6" s="74"/>
    </row>
    <row r="7" spans="1:9" ht="12" customHeight="1" x14ac:dyDescent="0.2">
      <c r="A7" s="245"/>
      <c r="B7" s="249"/>
      <c r="C7" s="88" t="str">
        <f>IF(A6&gt;0,VLOOKUP(A6,seznam!$A$4:$C$131,2),"------")</f>
        <v>Řezáč Patrik</v>
      </c>
      <c r="D7" s="74"/>
      <c r="E7" s="77" t="str">
        <f>IF(zap_playoff!W2&gt;zap_playoff!Y2,CONCATENATE(zap_playoff!W2,":",zap_playoff!Y2,"   (",zap_playoff!R2,";",zap_playoff!S2,";",zap_playoff!T2,";",zap_playoff!U2,";",zap_playoff!V2,")"),IF(zap_playoff!W2&lt;zap_playoff!Y2,CONCATENATE(zap_playoff!Y2,":",zap_playoff!W2,"   (",IF(zap_playoff!R2="0","-0",-zap_playoff!R2),";",IF(zap_playoff!S2="0","-0",-zap_playoff!S2),";",IF(zap_playoff!T2="0","-0",-zap_playoff!T2),";",IF(zap_playoff!U2="0","-0",IF(LEN(zap_playoff!U2)&gt;0,-zap_playoff!U2,zap_playoff!U2)),";",IF(LEN(zap_playoff!V2)&gt;0,-zap_playoff!V2,zap_playoff!V2),")")," "))</f>
        <v>3:0   (20;7;6;;)</v>
      </c>
      <c r="F7" s="77"/>
      <c r="G7" s="74"/>
    </row>
    <row r="8" spans="1:9" ht="12" customHeight="1" x14ac:dyDescent="0.2">
      <c r="A8" s="244">
        <v>38</v>
      </c>
      <c r="B8" s="249">
        <v>4</v>
      </c>
      <c r="C8" s="75" t="str">
        <f>IF(A8&gt;0,VLOOKUP(A8,seznam!$A$4:$C$131,3),"------")</f>
        <v>STK Zbraslavec</v>
      </c>
      <c r="D8" s="76" t="str">
        <f>IF(zap_playoff!J3&gt;zap_playoff!L3,zap_playoff!B3,IF(zap_playoff!J3&lt;zap_playoff!L3,zap_playoff!D3," "))</f>
        <v>Jonášová Kristýna</v>
      </c>
      <c r="E8" s="77"/>
      <c r="F8" s="77"/>
      <c r="G8" s="74"/>
    </row>
    <row r="9" spans="1:9" ht="12" customHeight="1" x14ac:dyDescent="0.2">
      <c r="A9" s="245"/>
      <c r="B9" s="249"/>
      <c r="C9" s="89" t="str">
        <f>IF(A8&gt;0,VLOOKUP(A8,seznam!$A$4:$C$131,2),"------")</f>
        <v>Jonášová Kristýna</v>
      </c>
      <c r="D9" s="74" t="str">
        <f>IF(zap_playoff!J3&gt;zap_playoff!L3,CONCATENATE(zap_playoff!J3,":",zap_playoff!L3,"   (",zap_playoff!E3,";",zap_playoff!F3,";",zap_playoff!G3,";",zap_playoff!H3,";",zap_playoff!I3,")"),IF(zap_playoff!J3&lt;zap_playoff!L3,CONCATENATE(zap_playoff!L3,":",zap_playoff!J3,"   (",IF(zap_playoff!E3="0","-0",-zap_playoff!E3),";",IF(zap_playoff!F3="0","-0",-zap_playoff!F3),";",IF(zap_playoff!G3="0","-0",-zap_playoff!G3),";",IF(zap_playoff!H3="0","-0",IF(LEN(zap_playoff!H3)&gt;0,-zap_playoff!H3,zap_playoff!H3)),";",IF(LEN(zap_playoff!I3)&gt;0,-zap_playoff!I3,zap_playoff!I3),")")," "))</f>
        <v>3:0   (7;9;8;;)</v>
      </c>
      <c r="E9" s="74"/>
      <c r="F9" s="77"/>
      <c r="G9" s="74"/>
    </row>
    <row r="10" spans="1:9" ht="12" customHeight="1" x14ac:dyDescent="0.2">
      <c r="A10" s="244">
        <v>40</v>
      </c>
      <c r="B10" s="249">
        <v>5</v>
      </c>
      <c r="C10" s="73" t="str">
        <f>IF(A10&gt;0,VLOOKUP(A10,seznam!$A$4:$C$131,3),"------")</f>
        <v>KST FOSFA LVA</v>
      </c>
      <c r="D10" s="74"/>
      <c r="E10" s="74"/>
      <c r="F10" s="78" t="str">
        <f>IF(zap_playoff!W11&gt;zap_playoff!Y11,zap_playoff!O11,IF(zap_playoff!W11&lt;zap_playoff!Y11,zap_playoff!Q11," "))</f>
        <v>Straková Adéla</v>
      </c>
      <c r="G10" s="74"/>
    </row>
    <row r="11" spans="1:9" ht="12" customHeight="1" x14ac:dyDescent="0.2">
      <c r="A11" s="245"/>
      <c r="B11" s="249"/>
      <c r="C11" s="88" t="str">
        <f>IF(A10&gt;0,VLOOKUP(A10,seznam!$A$4:$C$131,2),"------")</f>
        <v>Macinková Ella</v>
      </c>
      <c r="D11" s="74"/>
      <c r="E11" s="74"/>
      <c r="F11" s="77" t="str">
        <f>IF(zap_playoff!W11&gt;zap_playoff!Y11,CONCATENATE(zap_playoff!W11,":",zap_playoff!Y11,"   (",zap_playoff!R11,";",zap_playoff!S11,";",zap_playoff!T11,";",zap_playoff!U11,";",zap_playoff!V11,")"),IF(zap_playoff!W11&lt;zap_playoff!Y11,CONCATENATE(zap_playoff!Y11,":",zap_playoff!W11,"   (",IF(zap_playoff!R11="0","-0",-zap_playoff!R11),";",IF(zap_playoff!S11="0","-0",-zap_playoff!S11),";",IF(zap_playoff!T11="0","-0",-zap_playoff!T11),";",IF(zap_playoff!U11="0","-0",IF(LEN(zap_playoff!U11)&gt;0,-zap_playoff!U11,zap_playoff!U11)),";",IF(LEN(zap_playoff!V11)&gt;0,-zap_playoff!V11,zap_playoff!V11),")")," "))</f>
        <v>3:2   (11;-6;-5;8;6)</v>
      </c>
      <c r="G11" s="77"/>
    </row>
    <row r="12" spans="1:9" ht="12" customHeight="1" x14ac:dyDescent="0.2">
      <c r="A12" s="244">
        <v>63</v>
      </c>
      <c r="B12" s="249">
        <v>6</v>
      </c>
      <c r="C12" s="75" t="str">
        <f>IF(A12&gt;0,VLOOKUP(A12,seznam!$A$4:$C$131,3),"------")</f>
        <v>-</v>
      </c>
      <c r="D12" s="76" t="str">
        <f>IF(zap_playoff!J4&gt;zap_playoff!L4,zap_playoff!B4,IF(zap_playoff!J4&lt;zap_playoff!L4,zap_playoff!D4," "))</f>
        <v>Macinková Ella</v>
      </c>
      <c r="E12" s="74"/>
      <c r="F12" s="77"/>
      <c r="G12" s="77"/>
    </row>
    <row r="13" spans="1:9" ht="12" customHeight="1" x14ac:dyDescent="0.2">
      <c r="A13" s="245"/>
      <c r="B13" s="249"/>
      <c r="C13" s="89" t="str">
        <f>IF(A12&gt;0,VLOOKUP(A12,seznam!$A$4:$C$131,2),"------")</f>
        <v>bye</v>
      </c>
      <c r="D13" s="74" t="str">
        <f>IF(zap_playoff!J4&gt;zap_playoff!L4,CONCATENATE(zap_playoff!J4,":",zap_playoff!L4,"   (",zap_playoff!E4,";",zap_playoff!F4,";",zap_playoff!G4,";",zap_playoff!H4,";",zap_playoff!I4,")"),IF(zap_playoff!J4&lt;zap_playoff!L4,CONCATENATE(zap_playoff!L4,":",zap_playoff!J4,"   (",IF(zap_playoff!E4="0","-0",-zap_playoff!E4),";",IF(zap_playoff!F4="0","-0",-zap_playoff!F4),";",IF(zap_playoff!G4="0","-0",-zap_playoff!G4),";",IF(zap_playoff!H4="0","-0",IF(LEN(zap_playoff!H4)&gt;0,-zap_playoff!H4,zap_playoff!H4)),";",IF(LEN(zap_playoff!I4)&gt;0,-zap_playoff!I4,zap_playoff!I4),")")," "))</f>
        <v>3:0   (0;0;0;;)</v>
      </c>
      <c r="E13" s="77"/>
      <c r="F13" s="77"/>
      <c r="G13" s="77"/>
    </row>
    <row r="14" spans="1:9" ht="12" customHeight="1" x14ac:dyDescent="0.2">
      <c r="A14" s="244">
        <v>63</v>
      </c>
      <c r="B14" s="249">
        <v>7</v>
      </c>
      <c r="C14" s="73" t="str">
        <f>IF(A14&gt;0,VLOOKUP(A14,seznam!$A$4:$C$131,3),"------")</f>
        <v>-</v>
      </c>
      <c r="D14" s="74"/>
      <c r="E14" s="78" t="str">
        <f>IF(zap_playoff!W3&gt;zap_playoff!Y3,zap_playoff!O3,IF(zap_playoff!W3&lt;zap_playoff!Y3,zap_playoff!Q3," "))</f>
        <v>Straková Adéla</v>
      </c>
      <c r="F14" s="77"/>
      <c r="G14" s="77"/>
    </row>
    <row r="15" spans="1:9" ht="12" customHeight="1" x14ac:dyDescent="0.2">
      <c r="A15" s="245"/>
      <c r="B15" s="249"/>
      <c r="C15" s="88" t="str">
        <f>IF(A14&gt;0,VLOOKUP(A14,seznam!$A$4:$C$131,2),"------")</f>
        <v>bye</v>
      </c>
      <c r="D15" s="74"/>
      <c r="E15" s="77" t="str">
        <f>IF(zap_playoff!W3&gt;zap_playoff!Y3,CONCATENATE(zap_playoff!W3,":",zap_playoff!Y3,"   (",zap_playoff!R3,";",zap_playoff!S3,";",zap_playoff!T3,";",zap_playoff!U3,";",zap_playoff!V3,")"),IF(zap_playoff!W3&lt;zap_playoff!Y3,CONCATENATE(zap_playoff!Y3,":",zap_playoff!W3,"   (",IF(zap_playoff!R3="0","-0",-zap_playoff!R3),";",IF(zap_playoff!S3="0","-0",-zap_playoff!S3),";",IF(zap_playoff!T3="0","-0",-zap_playoff!T3),";",IF(zap_playoff!U3="0","-0",IF(LEN(zap_playoff!U3)&gt;0,-zap_playoff!U3,zap_playoff!U3)),";",IF(LEN(zap_playoff!V3)&gt;0,-zap_playoff!V3,zap_playoff!V3),")")," "))</f>
        <v>3:0   (6;7;8;;)</v>
      </c>
      <c r="F15" s="74"/>
      <c r="G15" s="77"/>
    </row>
    <row r="16" spans="1:9" ht="12" customHeight="1" x14ac:dyDescent="0.2">
      <c r="A16" s="244">
        <v>49</v>
      </c>
      <c r="B16" s="249">
        <v>8</v>
      </c>
      <c r="C16" s="75" t="str">
        <f>IF(A16&gt;0,VLOOKUP(A16,seznam!$A$4:$C$131,3),"------")</f>
        <v>Vlast Ježov</v>
      </c>
      <c r="D16" s="76" t="str">
        <f>IF(zap_playoff!J5&gt;zap_playoff!L5,zap_playoff!B5,IF(zap_playoff!J5&lt;zap_playoff!L5,zap_playoff!D5," "))</f>
        <v>Straková Adéla</v>
      </c>
      <c r="E16" s="77"/>
      <c r="F16" s="74"/>
      <c r="G16" s="77"/>
    </row>
    <row r="17" spans="1:7" ht="12" customHeight="1" x14ac:dyDescent="0.2">
      <c r="A17" s="245"/>
      <c r="B17" s="249"/>
      <c r="C17" s="89" t="str">
        <f>IF(A16&gt;0,VLOOKUP(A16,seznam!$A$4:$C$131,2),"------")</f>
        <v>Straková Adéla</v>
      </c>
      <c r="D17" s="74" t="str">
        <f>IF(zap_playoff!J5&gt;zap_playoff!L5,CONCATENATE(zap_playoff!J5,":",zap_playoff!L5,"   (",zap_playoff!E5,";",zap_playoff!F5,";",zap_playoff!G5,";",zap_playoff!H5,";",zap_playoff!I5,")"),IF(zap_playoff!J5&lt;zap_playoff!L5,CONCATENATE(zap_playoff!L5,":",zap_playoff!J5,"   (",IF(zap_playoff!E5="0","-0",-zap_playoff!E5),";",IF(zap_playoff!F5="0","-0",-zap_playoff!F5),";",IF(zap_playoff!G5="0","-0",-zap_playoff!G5),";",IF(zap_playoff!H5="0","-0",IF(LEN(zap_playoff!H5)&gt;0,-zap_playoff!H5,zap_playoff!H5)),";",IF(LEN(zap_playoff!I5)&gt;0,-zap_playoff!I5,zap_playoff!I5),")")," "))</f>
        <v>3:0   (0;0;0;;)</v>
      </c>
      <c r="E17" s="74"/>
      <c r="F17" s="74"/>
      <c r="G17" s="77"/>
    </row>
    <row r="18" spans="1:7" ht="12" customHeight="1" x14ac:dyDescent="0.2">
      <c r="A18" s="244">
        <v>36</v>
      </c>
      <c r="B18" s="249">
        <v>9</v>
      </c>
      <c r="C18" s="73" t="str">
        <f>IF(A18&gt;0,VLOOKUP(A18,seznam!$A$4:$C$131,3),"------")</f>
        <v>MK Řeznovice</v>
      </c>
      <c r="D18" s="74"/>
      <c r="E18" s="74"/>
      <c r="F18" s="74"/>
      <c r="G18" s="78" t="str">
        <f>IF(zap_playoff!W16&gt;zap_playoff!Y16,zap_playoff!O16,IF(zap_playoff!W16&lt;zap_playoff!Y16,zap_playoff!Q16," "))</f>
        <v>Hanáčková Lucie</v>
      </c>
    </row>
    <row r="19" spans="1:7" ht="12" customHeight="1" x14ac:dyDescent="0.2">
      <c r="A19" s="245"/>
      <c r="B19" s="249"/>
      <c r="C19" s="88" t="str">
        <f>IF(A18&gt;0,VLOOKUP(A18,seznam!$A$4:$C$131,2),"------")</f>
        <v>Hanáčková Lucie</v>
      </c>
      <c r="D19" s="74"/>
      <c r="E19" s="74"/>
      <c r="F19" s="74"/>
      <c r="G19" s="161" t="str">
        <f>IF(zap_playoff!W16&gt;zap_playoff!Y16,CONCATENATE(zap_playoff!W16,":",zap_playoff!Y16,"   (",zap_playoff!R16,";",zap_playoff!S16,";",zap_playoff!T16,";",zap_playoff!U16,";",zap_playoff!V16,")"),IF(zap_playoff!W16&lt;zap_playoff!Y16,CONCATENATE(zap_playoff!Y16,":",zap_playoff!W16,"   (",IF(zap_playoff!R16="0","-0",-zap_playoff!R16),";",IF(zap_playoff!S16="0","-0",-zap_playoff!S16),";",IF(zap_playoff!T16="0","-0",-zap_playoff!T16),";",IF(zap_playoff!U16="0","-0",IF(LEN(zap_playoff!U16)&gt;0,-zap_playoff!U16,zap_playoff!U16)),";",IF(LEN(zap_playoff!V16)&gt;0,-zap_playoff!V16,zap_playoff!V16),")")," "))</f>
        <v>3:0   (8;8;4;;)</v>
      </c>
    </row>
    <row r="20" spans="1:7" ht="12" customHeight="1" x14ac:dyDescent="0.2">
      <c r="A20" s="244">
        <v>63</v>
      </c>
      <c r="B20" s="249">
        <v>10</v>
      </c>
      <c r="C20" s="75" t="str">
        <f>IF(A20&gt;0,VLOOKUP(A20,seznam!$A$4:$C$131,3),"------")</f>
        <v>-</v>
      </c>
      <c r="D20" s="76" t="str">
        <f>IF(zap_playoff!J6&gt;zap_playoff!L6,zap_playoff!B6,IF(zap_playoff!J6&lt;zap_playoff!L6,zap_playoff!D6," "))</f>
        <v>Hanáčková Lucie</v>
      </c>
      <c r="E20" s="74"/>
      <c r="F20" s="74"/>
      <c r="G20" s="79"/>
    </row>
    <row r="21" spans="1:7" ht="12" customHeight="1" x14ac:dyDescent="0.2">
      <c r="A21" s="245"/>
      <c r="B21" s="249"/>
      <c r="C21" s="89" t="str">
        <f>IF(A20&gt;0,VLOOKUP(A20,seznam!$A$4:$C$131,2),"------")</f>
        <v>bye</v>
      </c>
      <c r="D21" s="74" t="str">
        <f>IF(zap_playoff!J6&gt;zap_playoff!L6,CONCATENATE(zap_playoff!J6,":",zap_playoff!L6,"   (",zap_playoff!E6,";",zap_playoff!F6,";",zap_playoff!G6,";",zap_playoff!H6,";",zap_playoff!I6,")"),IF(zap_playoff!J6&lt;zap_playoff!L6,CONCATENATE(zap_playoff!L6,":",zap_playoff!J6,"   (",IF(zap_playoff!E6="0","-0",-zap_playoff!E6),";",IF(zap_playoff!F6="0","-0",-zap_playoff!F6),";",IF(zap_playoff!G6="0","-0",-zap_playoff!G6),";",IF(zap_playoff!H6="0","-0",IF(LEN(zap_playoff!H6)&gt;0,-zap_playoff!H6,zap_playoff!H6)),";",IF(LEN(zap_playoff!I6)&gt;0,-zap_playoff!I6,zap_playoff!I6),")")," "))</f>
        <v>3:0   (0;0;0;;)</v>
      </c>
      <c r="E21" s="77"/>
      <c r="F21" s="74"/>
      <c r="G21" s="79"/>
    </row>
    <row r="22" spans="1:7" ht="12" customHeight="1" x14ac:dyDescent="0.2">
      <c r="A22" s="244">
        <v>63</v>
      </c>
      <c r="B22" s="249">
        <v>11</v>
      </c>
      <c r="C22" s="73" t="str">
        <f>IF(A22&gt;0,VLOOKUP(A22,seznam!$A$4:$C$131,3),"------")</f>
        <v>-</v>
      </c>
      <c r="D22" s="74"/>
      <c r="E22" s="78" t="str">
        <f>IF(zap_playoff!W4&gt;zap_playoff!Y4,zap_playoff!O4,IF(zap_playoff!W4&lt;zap_playoff!Y4,zap_playoff!Q4," "))</f>
        <v>Hanáčková Lucie</v>
      </c>
      <c r="F22" s="74"/>
      <c r="G22" s="79"/>
    </row>
    <row r="23" spans="1:7" ht="12" customHeight="1" x14ac:dyDescent="0.2">
      <c r="A23" s="245"/>
      <c r="B23" s="249"/>
      <c r="C23" s="88" t="str">
        <f>IF(A22&gt;0,VLOOKUP(A22,seznam!$A$4:$C$131,2),"------")</f>
        <v>bye</v>
      </c>
      <c r="D23" s="74"/>
      <c r="E23" s="77" t="str">
        <f>IF(zap_playoff!W4&gt;zap_playoff!Y4,CONCATENATE(zap_playoff!W4,":",zap_playoff!Y4,"   (",zap_playoff!R4,";",zap_playoff!S4,";",zap_playoff!T4,";",zap_playoff!U4,";",zap_playoff!V4,")"),IF(zap_playoff!W4&lt;zap_playoff!Y4,CONCATENATE(zap_playoff!Y4,":",zap_playoff!W4,"   (",IF(zap_playoff!R4="0","-0",-zap_playoff!R4),";",IF(zap_playoff!S4="0","-0",-zap_playoff!S4),";",IF(zap_playoff!T4="0","-0",-zap_playoff!T4),";",IF(zap_playoff!U4="0","-0",IF(LEN(zap_playoff!U4)&gt;0,-zap_playoff!U4,zap_playoff!U4)),";",IF(LEN(zap_playoff!V4)&gt;0,-zap_playoff!V4,zap_playoff!V4),")")," "))</f>
        <v>3:0   (1;9;6;;)</v>
      </c>
      <c r="F23" s="77"/>
      <c r="G23" s="79"/>
    </row>
    <row r="24" spans="1:7" ht="12" customHeight="1" x14ac:dyDescent="0.2">
      <c r="A24" s="244">
        <v>55</v>
      </c>
      <c r="B24" s="249">
        <v>12</v>
      </c>
      <c r="C24" s="75" t="str">
        <f>IF(A24&gt;0,VLOOKUP(A24,seznam!$A$4:$C$131,3),"------")</f>
        <v>SKST Hodonín</v>
      </c>
      <c r="D24" s="76" t="str">
        <f>IF(zap_playoff!J7&gt;zap_playoff!L7,zap_playoff!B7,IF(zap_playoff!J7&lt;zap_playoff!L7,zap_playoff!D7," "))</f>
        <v>Rybecký Jakub</v>
      </c>
      <c r="E24" s="77"/>
      <c r="F24" s="77"/>
      <c r="G24" s="79"/>
    </row>
    <row r="25" spans="1:7" ht="12" customHeight="1" x14ac:dyDescent="0.2">
      <c r="A25" s="245"/>
      <c r="B25" s="249"/>
      <c r="C25" s="89" t="str">
        <f>IF(A24&gt;0,VLOOKUP(A24,seznam!$A$4:$C$131,2),"------")</f>
        <v>Rybecký Jakub</v>
      </c>
      <c r="D25" s="74" t="str">
        <f>IF(zap_playoff!J7&gt;zap_playoff!L7,CONCATENATE(zap_playoff!J7,":",zap_playoff!L7,"   (",zap_playoff!E7,";",zap_playoff!F7,";",zap_playoff!G7,";",zap_playoff!H7,";",zap_playoff!I7,")"),IF(zap_playoff!J7&lt;zap_playoff!L7,CONCATENATE(zap_playoff!L7,":",zap_playoff!J7,"   (",IF(zap_playoff!E7="0","-0",-zap_playoff!E7),";",IF(zap_playoff!F7="0","-0",-zap_playoff!F7),";",IF(zap_playoff!G7="0","-0",-zap_playoff!G7),";",IF(zap_playoff!H7="0","-0",IF(LEN(zap_playoff!H7)&gt;0,-zap_playoff!H7,zap_playoff!H7)),";",IF(LEN(zap_playoff!I7)&gt;0,-zap_playoff!I7,zap_playoff!I7),")")," "))</f>
        <v>3:0   (0;0;0;;)</v>
      </c>
      <c r="E25" s="74"/>
      <c r="F25" s="77"/>
      <c r="G25" s="79"/>
    </row>
    <row r="26" spans="1:7" ht="12" customHeight="1" x14ac:dyDescent="0.2">
      <c r="A26" s="244">
        <v>48</v>
      </c>
      <c r="B26" s="249">
        <v>13</v>
      </c>
      <c r="C26" s="73" t="str">
        <f>IF(A26&gt;0,VLOOKUP(A26,seznam!$A$4:$C$131,3),"------")</f>
        <v>Sokol Vracov</v>
      </c>
      <c r="D26" s="74"/>
      <c r="E26" s="74"/>
      <c r="F26" s="78" t="str">
        <f>IF(zap_playoff!W12&gt;zap_playoff!Y12,zap_playoff!O12,IF(zap_playoff!W12&lt;zap_playoff!Y12,zap_playoff!Q12," "))</f>
        <v>Hanáčková Lucie</v>
      </c>
      <c r="G26" s="79"/>
    </row>
    <row r="27" spans="1:7" ht="12" customHeight="1" x14ac:dyDescent="0.2">
      <c r="A27" s="245"/>
      <c r="B27" s="249"/>
      <c r="C27" s="88" t="str">
        <f>IF(A26&gt;0,VLOOKUP(A26,seznam!$A$4:$C$131,2),"------")</f>
        <v>Mikulčíková Michaela</v>
      </c>
      <c r="D27" s="74"/>
      <c r="E27" s="74"/>
      <c r="F27" s="77" t="str">
        <f>IF(zap_playoff!W12&gt;zap_playoff!Y12,CONCATENATE(zap_playoff!W12,":",zap_playoff!Y12,"   (",zap_playoff!R12,";",zap_playoff!S12,";",zap_playoff!T12,";",zap_playoff!U12,";",zap_playoff!V12,")"),IF(zap_playoff!W12&lt;zap_playoff!Y12,CONCATENATE(zap_playoff!Y12,":",zap_playoff!W12,"   (",IF(zap_playoff!R12="0","-0",-zap_playoff!R12),";",IF(zap_playoff!S12="0","-0",-zap_playoff!S12),";",IF(zap_playoff!T12="0","-0",-zap_playoff!T12),";",IF(zap_playoff!U12="0","-0",IF(LEN(zap_playoff!U12)&gt;0,-zap_playoff!U12,zap_playoff!U12)),";",IF(LEN(zap_playoff!V12)&gt;0,-zap_playoff!V12,zap_playoff!V12),")")," "))</f>
        <v>3:0   (2;7;6;;)</v>
      </c>
      <c r="G27" s="80"/>
    </row>
    <row r="28" spans="1:7" ht="12" customHeight="1" x14ac:dyDescent="0.2">
      <c r="A28" s="244">
        <v>44</v>
      </c>
      <c r="B28" s="249">
        <v>14</v>
      </c>
      <c r="C28" s="75" t="str">
        <f>IF(A28&gt;0,VLOOKUP(A28,seznam!$A$4:$C$131,3),"------")</f>
        <v>Prace</v>
      </c>
      <c r="D28" s="76" t="str">
        <f>IF(zap_playoff!J8&gt;zap_playoff!L8,zap_playoff!B8,IF(zap_playoff!J8&lt;zap_playoff!L8,zap_playoff!D8," "))</f>
        <v>Kuklínková Timea</v>
      </c>
      <c r="E28" s="74"/>
      <c r="F28" s="77"/>
      <c r="G28" s="80"/>
    </row>
    <row r="29" spans="1:7" ht="12" customHeight="1" x14ac:dyDescent="0.2">
      <c r="A29" s="245"/>
      <c r="B29" s="249"/>
      <c r="C29" s="89" t="str">
        <f>IF(A28&gt;0,VLOOKUP(A28,seznam!$A$4:$C$131,2),"------")</f>
        <v>Kuklínková Timea</v>
      </c>
      <c r="D29" s="74" t="str">
        <f>IF(zap_playoff!J8&gt;zap_playoff!L8,CONCATENATE(zap_playoff!J8,":",zap_playoff!L8,"   (",zap_playoff!E8,";",zap_playoff!F8,";",zap_playoff!G8,";",zap_playoff!H8,";",zap_playoff!I8,")"),IF(zap_playoff!J8&lt;zap_playoff!L8,CONCATENATE(zap_playoff!L8,":",zap_playoff!J8,"   (",IF(zap_playoff!E8="0","-0",-zap_playoff!E8),";",IF(zap_playoff!F8="0","-0",-zap_playoff!F8),";",IF(zap_playoff!G8="0","-0",-zap_playoff!G8),";",IF(zap_playoff!H8="0","-0",IF(LEN(zap_playoff!H8)&gt;0,-zap_playoff!H8,zap_playoff!H8)),";",IF(LEN(zap_playoff!I8)&gt;0,-zap_playoff!I8,zap_playoff!I8),")")," "))</f>
        <v>3:0   (8;9;3;;)</v>
      </c>
      <c r="E29" s="77"/>
      <c r="F29" s="77"/>
      <c r="G29" s="80"/>
    </row>
    <row r="30" spans="1:7" ht="12" customHeight="1" x14ac:dyDescent="0.2">
      <c r="A30" s="244">
        <v>63</v>
      </c>
      <c r="B30" s="249">
        <v>15</v>
      </c>
      <c r="C30" s="73" t="str">
        <f>IF(A30&gt;0,VLOOKUP(A30,seznam!$A$4:$C$131,3),"------")</f>
        <v>-</v>
      </c>
      <c r="D30" s="74"/>
      <c r="E30" s="78" t="str">
        <f>IF(zap_playoff!W5&gt;zap_playoff!Y5,zap_playoff!O5,IF(zap_playoff!W5&lt;zap_playoff!Y5,zap_playoff!Q5," "))</f>
        <v>Omelka Marek</v>
      </c>
      <c r="F30" s="77"/>
      <c r="G30" s="80"/>
    </row>
    <row r="31" spans="1:7" ht="12" customHeight="1" x14ac:dyDescent="0.2">
      <c r="A31" s="245"/>
      <c r="B31" s="249"/>
      <c r="C31" s="88" t="str">
        <f>IF(A30&gt;0,VLOOKUP(A30,seznam!$A$4:$C$131,2),"------")</f>
        <v>bye</v>
      </c>
      <c r="D31" s="74"/>
      <c r="E31" s="77" t="str">
        <f>IF(zap_playoff!W5&gt;zap_playoff!Y5,CONCATENATE(zap_playoff!W5,":",zap_playoff!Y5,"   (",zap_playoff!R5,";",zap_playoff!S5,";",zap_playoff!T5,";",zap_playoff!U5,";",zap_playoff!V5,")"),IF(zap_playoff!W5&lt;zap_playoff!Y5,CONCATENATE(zap_playoff!Y5,":",zap_playoff!W5,"   (",IF(zap_playoff!R5="0","-0",-zap_playoff!R5),";",IF(zap_playoff!S5="0","-0",-zap_playoff!S5),";",IF(zap_playoff!T5="0","-0",-zap_playoff!T5),";",IF(zap_playoff!U5="0","-0",IF(LEN(zap_playoff!U5)&gt;0,-zap_playoff!U5,zap_playoff!U5)),";",IF(LEN(zap_playoff!V5)&gt;0,-zap_playoff!V5,zap_playoff!V5),")")," "))</f>
        <v>3:0   (6;4;3;;)</v>
      </c>
      <c r="F31" s="74"/>
      <c r="G31" s="80"/>
    </row>
    <row r="32" spans="1:7" ht="12" customHeight="1" x14ac:dyDescent="0.2">
      <c r="A32" s="244">
        <v>27</v>
      </c>
      <c r="B32" s="249">
        <v>16</v>
      </c>
      <c r="C32" s="75" t="str">
        <f>IF(A32&gt;0,VLOOKUP(A32,seznam!$A$4:$C$131,3),"------")</f>
        <v>KST FOSFA LVA</v>
      </c>
      <c r="D32" s="76" t="str">
        <f>IF(zap_playoff!J9&gt;zap_playoff!L9,zap_playoff!B9,IF(zap_playoff!J9&lt;zap_playoff!L9,zap_playoff!D9," "))</f>
        <v>Omelka Marek</v>
      </c>
      <c r="E32" s="77"/>
      <c r="F32" s="74"/>
      <c r="G32" s="80"/>
    </row>
    <row r="33" spans="1:7" ht="12" customHeight="1" x14ac:dyDescent="0.2">
      <c r="A33" s="245"/>
      <c r="B33" s="249"/>
      <c r="C33" s="89" t="str">
        <f>IF(A32&gt;0,VLOOKUP(A32,seznam!$A$4:$C$131,2),"------")</f>
        <v>Omelka Marek</v>
      </c>
      <c r="D33" s="74" t="str">
        <f>IF(zap_playoff!J9&gt;zap_playoff!L9,CONCATENATE(zap_playoff!J9,":",zap_playoff!L9,"   (",zap_playoff!E9,";",zap_playoff!F9,";",zap_playoff!G9,";",zap_playoff!H9,";",zap_playoff!I9,")"),IF(zap_playoff!J9&lt;zap_playoff!L9,CONCATENATE(zap_playoff!L9,":",zap_playoff!J9,"   (",IF(zap_playoff!E9="0","-0",-zap_playoff!E9),";",IF(zap_playoff!F9="0","-0",-zap_playoff!F9),";",IF(zap_playoff!G9="0","-0",-zap_playoff!G9),";",IF(zap_playoff!H9="0","-0",IF(LEN(zap_playoff!H9)&gt;0,-zap_playoff!H9,zap_playoff!H9)),";",IF(LEN(zap_playoff!I9)&gt;0,-zap_playoff!I9,zap_playoff!I9),")")," "))</f>
        <v>3:0   (0;0;0;;)</v>
      </c>
      <c r="E33" s="74"/>
      <c r="F33" s="74"/>
      <c r="G33" s="80"/>
    </row>
    <row r="34" spans="1:7" ht="12" customHeight="1" x14ac:dyDescent="0.2">
      <c r="A34" s="244">
        <v>28</v>
      </c>
      <c r="B34" s="249">
        <v>17</v>
      </c>
      <c r="C34" s="73" t="str">
        <f>IF(A34&gt;0,VLOOKUP(A34,seznam!$A$4:$C$131,3),"------")</f>
        <v>Orel Šlapanice</v>
      </c>
      <c r="D34" s="74"/>
      <c r="E34" s="74"/>
      <c r="F34" s="74"/>
      <c r="G34" s="163" t="str">
        <f>IF(zap_playoff!W19&gt;zap_playoff!Y19,zap_playoff!O19,IF(zap_playoff!W19&lt;zap_playoff!Y19,zap_playoff!Q19," "))</f>
        <v>Hanáčková Lucie</v>
      </c>
    </row>
    <row r="35" spans="1:7" ht="12" customHeight="1" x14ac:dyDescent="0.2">
      <c r="A35" s="245"/>
      <c r="B35" s="249"/>
      <c r="C35" s="88" t="str">
        <f>IF(A34&gt;0,VLOOKUP(A34,seznam!$A$4:$C$131,2),"------")</f>
        <v>Smolinský Jiří</v>
      </c>
      <c r="D35" s="74"/>
      <c r="E35" s="160"/>
      <c r="F35" s="74"/>
      <c r="G35" s="80" t="str">
        <f>IF(zap_playoff!W19&gt;zap_playoff!Y19,CONCATENATE(zap_playoff!W19,":",zap_playoff!Y19,"   (",zap_playoff!R19,";",zap_playoff!S19,";",zap_playoff!T19,";",zap_playoff!U19,";",zap_playoff!V19,")"),IF(zap_playoff!W19&lt;zap_playoff!Y19,CONCATENATE(zap_playoff!Y19,":",zap_playoff!W19,"   (",IF(zap_playoff!R19="0","-0",-zap_playoff!R19),";",IF(zap_playoff!S19="0","-0",-zap_playoff!S19),";",IF(zap_playoff!T19="0","-0",-zap_playoff!T19),";",IF(zap_playoff!U19="0","-0",IF(LEN(zap_playoff!U19)&gt;0,-zap_playoff!U19,zap_playoff!U19)),";",IF(LEN(zap_playoff!V19)&gt;0,-zap_playoff!V19,zap_playoff!V19),")")," "))</f>
        <v>3:0   (3;3;8;;)</v>
      </c>
    </row>
    <row r="36" spans="1:7" ht="12" customHeight="1" x14ac:dyDescent="0.2">
      <c r="A36" s="244">
        <v>63</v>
      </c>
      <c r="B36" s="249">
        <v>18</v>
      </c>
      <c r="C36" s="75" t="str">
        <f>IF(A36&gt;0,VLOOKUP(A36,seznam!$A$4:$C$131,3),"------")</f>
        <v>-</v>
      </c>
      <c r="D36" s="76" t="str">
        <f>IF(zap_playoff!J10&gt;zap_playoff!L10,zap_playoff!B10,IF(zap_playoff!J10&lt;zap_playoff!L10,zap_playoff!D10," "))</f>
        <v>Smolinský Jiří</v>
      </c>
      <c r="E36" s="74"/>
      <c r="F36" s="74"/>
      <c r="G36" s="80"/>
    </row>
    <row r="37" spans="1:7" ht="12" customHeight="1" x14ac:dyDescent="0.2">
      <c r="A37" s="245"/>
      <c r="B37" s="249"/>
      <c r="C37" s="89" t="str">
        <f>IF(A36&gt;0,VLOOKUP(A36,seznam!$A$4:$C$131,2),"------")</f>
        <v>bye</v>
      </c>
      <c r="D37" s="74" t="str">
        <f>IF(zap_playoff!J10&gt;zap_playoff!L10,CONCATENATE(zap_playoff!J10,":",zap_playoff!L10,"   (",zap_playoff!E10,";",zap_playoff!F10,";",zap_playoff!G10,";",zap_playoff!H10,";",zap_playoff!I10,")"),IF(zap_playoff!J10&lt;zap_playoff!L10,CONCATENATE(zap_playoff!L10,":",zap_playoff!J10,"   (",IF(zap_playoff!E10="0","-0",-zap_playoff!E10),";",IF(zap_playoff!F10="0","-0",-zap_playoff!F10),";",IF(zap_playoff!G10="0","-0",-zap_playoff!G10),";",IF(zap_playoff!H10="0","-0",IF(LEN(zap_playoff!H10)&gt;0,-zap_playoff!H10,zap_playoff!H10)),";",IF(LEN(zap_playoff!I10)&gt;0,-zap_playoff!I10,zap_playoff!I10),")")," "))</f>
        <v>3:0   (0;0;0;;)</v>
      </c>
      <c r="E37" s="77"/>
      <c r="F37" s="74"/>
      <c r="G37" s="80"/>
    </row>
    <row r="38" spans="1:7" ht="12" customHeight="1" x14ac:dyDescent="0.2">
      <c r="A38" s="244">
        <v>34</v>
      </c>
      <c r="B38" s="249">
        <v>19</v>
      </c>
      <c r="C38" s="73" t="str">
        <f>IF(A38&gt;0,VLOOKUP(A38,seznam!$A$4:$C$131,3),"------")</f>
        <v>TJ Sokol Vlkoš</v>
      </c>
      <c r="D38" s="74"/>
      <c r="E38" s="78" t="str">
        <f>IF(zap_playoff!W6&gt;zap_playoff!Y6,zap_playoff!O6,IF(zap_playoff!W6&lt;zap_playoff!Y6,zap_playoff!Q6," "))</f>
        <v>Svobodová Terezie</v>
      </c>
      <c r="F38" s="74"/>
      <c r="G38" s="80"/>
    </row>
    <row r="39" spans="1:7" ht="12" customHeight="1" x14ac:dyDescent="0.2">
      <c r="A39" s="245"/>
      <c r="B39" s="249"/>
      <c r="C39" s="88" t="str">
        <f>IF(A38&gt;0,VLOOKUP(A38,seznam!$A$4:$C$131,2),"------")</f>
        <v>Mitrič Erik</v>
      </c>
      <c r="D39" s="74"/>
      <c r="E39" s="77" t="str">
        <f>IF(zap_playoff!W6&gt;zap_playoff!Y6,CONCATENATE(zap_playoff!W6,":",zap_playoff!Y6,"   (",zap_playoff!R6,";",zap_playoff!S6,";",zap_playoff!T6,";",zap_playoff!U6,";",zap_playoff!V6,")"),IF(zap_playoff!W6&lt;zap_playoff!Y6,CONCATENATE(zap_playoff!Y6,":",zap_playoff!W6,"   (",IF(zap_playoff!R6="0","-0",-zap_playoff!R6),";",IF(zap_playoff!S6="0","-0",-zap_playoff!S6),";",IF(zap_playoff!T6="0","-0",-zap_playoff!T6),";",IF(zap_playoff!U6="0","-0",IF(LEN(zap_playoff!U6)&gt;0,-zap_playoff!U6,zap_playoff!U6)),";",IF(LEN(zap_playoff!V6)&gt;0,-zap_playoff!V6,zap_playoff!V6),")")," "))</f>
        <v>3:1   (8;-9;7;7;)</v>
      </c>
      <c r="F39" s="77"/>
      <c r="G39" s="80"/>
    </row>
    <row r="40" spans="1:7" ht="12" customHeight="1" x14ac:dyDescent="0.2">
      <c r="A40" s="244">
        <v>37</v>
      </c>
      <c r="B40" s="249">
        <v>20</v>
      </c>
      <c r="C40" s="75" t="str">
        <f>IF(A40&gt;0,VLOOKUP(A40,seznam!$A$4:$C$131,3),"------")</f>
        <v>TJ Sokol Vlkoš</v>
      </c>
      <c r="D40" s="76" t="str">
        <f>IF(zap_playoff!J11&gt;zap_playoff!L11,zap_playoff!B11,IF(zap_playoff!J11&lt;zap_playoff!L11,zap_playoff!D11," "))</f>
        <v>Svobodová Terezie</v>
      </c>
      <c r="E40" s="77"/>
      <c r="F40" s="77"/>
      <c r="G40" s="80"/>
    </row>
    <row r="41" spans="1:7" ht="12" customHeight="1" x14ac:dyDescent="0.2">
      <c r="A41" s="245"/>
      <c r="B41" s="249"/>
      <c r="C41" s="89" t="str">
        <f>IF(A40&gt;0,VLOOKUP(A40,seznam!$A$4:$C$131,2),"------")</f>
        <v>Svobodová Terezie</v>
      </c>
      <c r="D41" s="74" t="str">
        <f>IF(zap_playoff!J11&gt;zap_playoff!L11,CONCATENATE(zap_playoff!J11,":",zap_playoff!L11,"   (",zap_playoff!E11,";",zap_playoff!F11,";",zap_playoff!G11,";",zap_playoff!H11,";",zap_playoff!I11,")"),IF(zap_playoff!J11&lt;zap_playoff!L11,CONCATENATE(zap_playoff!L11,":",zap_playoff!J11,"   (",IF(zap_playoff!E11="0","-0",-zap_playoff!E11),";",IF(zap_playoff!F11="0","-0",-zap_playoff!F11),";",IF(zap_playoff!G11="0","-0",-zap_playoff!G11),";",IF(zap_playoff!H11="0","-0",IF(LEN(zap_playoff!H11)&gt;0,-zap_playoff!H11,zap_playoff!H11)),";",IF(LEN(zap_playoff!I11)&gt;0,-zap_playoff!I11,zap_playoff!I11),")")," "))</f>
        <v>3:1   (-6;2;7;1;)</v>
      </c>
      <c r="E41" s="74"/>
      <c r="F41" s="77"/>
      <c r="G41" s="80"/>
    </row>
    <row r="42" spans="1:7" ht="12" customHeight="1" x14ac:dyDescent="0.2">
      <c r="A42" s="244">
        <v>51</v>
      </c>
      <c r="B42" s="249">
        <v>21</v>
      </c>
      <c r="C42" s="73" t="str">
        <f>IF(A42&gt;0,VLOOKUP(A42,seznam!$A$4:$C$131,3),"------")</f>
        <v>MK Řeznovice</v>
      </c>
      <c r="D42" s="74"/>
      <c r="E42" s="74"/>
      <c r="F42" s="78" t="str">
        <f>IF(zap_playoff!W13&gt;zap_playoff!Y13,zap_playoff!O13,IF(zap_playoff!W13&lt;zap_playoff!Y13,zap_playoff!Q13," "))</f>
        <v>Svobodová Terezie</v>
      </c>
      <c r="G42" s="80"/>
    </row>
    <row r="43" spans="1:7" ht="12" customHeight="1" x14ac:dyDescent="0.2">
      <c r="A43" s="245"/>
      <c r="B43" s="249"/>
      <c r="C43" s="88" t="str">
        <f>IF(A42&gt;0,VLOOKUP(A42,seznam!$A$4:$C$131,2),"------")</f>
        <v>Pantlík Daniel</v>
      </c>
      <c r="D43" s="74"/>
      <c r="E43" s="74"/>
      <c r="F43" s="77" t="str">
        <f>IF(zap_playoff!W13&gt;zap_playoff!Y13,CONCATENATE(zap_playoff!W13,":",zap_playoff!Y13,"   (",zap_playoff!R13,";",zap_playoff!S13,";",zap_playoff!T13,";",zap_playoff!U13,";",zap_playoff!V13,")"),IF(zap_playoff!W13&lt;zap_playoff!Y13,CONCATENATE(zap_playoff!Y13,":",zap_playoff!W13,"   (",IF(zap_playoff!R13="0","-0",-zap_playoff!R13),";",IF(zap_playoff!S13="0","-0",-zap_playoff!S13),";",IF(zap_playoff!T13="0","-0",-zap_playoff!T13),";",IF(zap_playoff!U13="0","-0",IF(LEN(zap_playoff!U13)&gt;0,-zap_playoff!U13,zap_playoff!U13)),";",IF(LEN(zap_playoff!V13)&gt;0,-zap_playoff!V13,zap_playoff!V13),")")," "))</f>
        <v>3:2   (7;12;-8;-10;10)</v>
      </c>
      <c r="G43" s="79"/>
    </row>
    <row r="44" spans="1:7" ht="12" customHeight="1" x14ac:dyDescent="0.2">
      <c r="A44" s="244">
        <v>63</v>
      </c>
      <c r="B44" s="249">
        <v>22</v>
      </c>
      <c r="C44" s="75" t="str">
        <f>IF(A44&gt;0,VLOOKUP(A44,seznam!$A$4:$C$131,3),"------")</f>
        <v>-</v>
      </c>
      <c r="D44" s="76" t="str">
        <f>IF(zap_playoff!J12&gt;zap_playoff!L12,zap_playoff!B12,IF(zap_playoff!J12&lt;zap_playoff!L12,zap_playoff!D12," "))</f>
        <v>Pantlík Daniel</v>
      </c>
      <c r="E44" s="74"/>
      <c r="F44" s="77"/>
      <c r="G44" s="79"/>
    </row>
    <row r="45" spans="1:7" ht="12" customHeight="1" x14ac:dyDescent="0.2">
      <c r="A45" s="245"/>
      <c r="B45" s="249"/>
      <c r="C45" s="89" t="str">
        <f>IF(A44&gt;0,VLOOKUP(A44,seznam!$A$4:$C$131,2),"------")</f>
        <v>bye</v>
      </c>
      <c r="D45" s="74" t="str">
        <f>IF(zap_playoff!J12&gt;zap_playoff!L12,CONCATENATE(zap_playoff!J12,":",zap_playoff!L12,"   (",zap_playoff!E12,";",zap_playoff!F12,";",zap_playoff!G12,";",zap_playoff!H12,";",zap_playoff!I12,")"),IF(zap_playoff!J12&lt;zap_playoff!L12,CONCATENATE(zap_playoff!L12,":",zap_playoff!J12,"   (",IF(zap_playoff!E12="0","-0",-zap_playoff!E12),";",IF(zap_playoff!F12="0","-0",-zap_playoff!F12),";",IF(zap_playoff!G12="0","-0",-zap_playoff!G12),";",IF(zap_playoff!H12="0","-0",IF(LEN(zap_playoff!H12)&gt;0,-zap_playoff!H12,zap_playoff!H12)),";",IF(LEN(zap_playoff!I12)&gt;0,-zap_playoff!I12,zap_playoff!I12),")")," "))</f>
        <v>3:0   (0;0;0;;)</v>
      </c>
      <c r="E45" s="77"/>
      <c r="F45" s="77"/>
      <c r="G45" s="79"/>
    </row>
    <row r="46" spans="1:7" ht="12" customHeight="1" x14ac:dyDescent="0.2">
      <c r="A46" s="244">
        <v>63</v>
      </c>
      <c r="B46" s="249">
        <v>23</v>
      </c>
      <c r="C46" s="73" t="str">
        <f>IF(A46&gt;0,VLOOKUP(A46,seznam!$A$4:$C$131,3),"------")</f>
        <v>-</v>
      </c>
      <c r="D46" s="74"/>
      <c r="E46" s="78" t="str">
        <f>IF(zap_playoff!W7&gt;zap_playoff!Y7,zap_playoff!O7,IF(zap_playoff!W7&lt;zap_playoff!Y7,zap_playoff!Q7," "))</f>
        <v>Šimon Samuel</v>
      </c>
      <c r="F46" s="77"/>
      <c r="G46" s="79"/>
    </row>
    <row r="47" spans="1:7" ht="12" customHeight="1" x14ac:dyDescent="0.2">
      <c r="A47" s="245"/>
      <c r="B47" s="249"/>
      <c r="C47" s="88" t="str">
        <f>IF(A46&gt;0,VLOOKUP(A46,seznam!$A$4:$C$131,2),"------")</f>
        <v>bye</v>
      </c>
      <c r="D47" s="74"/>
      <c r="E47" s="77" t="str">
        <f>IF(zap_playoff!W7&gt;zap_playoff!Y7,CONCATENATE(zap_playoff!W7,":",zap_playoff!Y7,"   (",zap_playoff!R7,";",zap_playoff!S7,";",zap_playoff!T7,";",zap_playoff!U7,";",zap_playoff!V7,")"),IF(zap_playoff!W7&lt;zap_playoff!Y7,CONCATENATE(zap_playoff!Y7,":",zap_playoff!W7,"   (",IF(zap_playoff!R7="0","-0",-zap_playoff!R7),";",IF(zap_playoff!S7="0","-0",-zap_playoff!S7),";",IF(zap_playoff!T7="0","-0",-zap_playoff!T7),";",IF(zap_playoff!U7="0","-0",IF(LEN(zap_playoff!U7)&gt;0,-zap_playoff!U7,zap_playoff!U7)),";",IF(LEN(zap_playoff!V7)&gt;0,-zap_playoff!V7,zap_playoff!V7),")")," "))</f>
        <v>3:1   (-8;8;5;12;)</v>
      </c>
      <c r="F47" s="74"/>
      <c r="G47" s="79"/>
    </row>
    <row r="48" spans="1:7" ht="12" customHeight="1" x14ac:dyDescent="0.2">
      <c r="A48" s="244">
        <v>32</v>
      </c>
      <c r="B48" s="249">
        <v>24</v>
      </c>
      <c r="C48" s="75" t="str">
        <f>IF(A48&gt;0,VLOOKUP(A48,seznam!$A$4:$C$131,3),"------")</f>
        <v>KST FOSFA LVA</v>
      </c>
      <c r="D48" s="76" t="str">
        <f>IF(zap_playoff!J13&gt;zap_playoff!L13,zap_playoff!B13,IF(zap_playoff!J13&lt;zap_playoff!L13,zap_playoff!D13," "))</f>
        <v>Šimon Samuel</v>
      </c>
      <c r="E48" s="77"/>
      <c r="F48" s="74"/>
      <c r="G48" s="79"/>
    </row>
    <row r="49" spans="1:7" ht="12" customHeight="1" x14ac:dyDescent="0.2">
      <c r="A49" s="245"/>
      <c r="B49" s="249"/>
      <c r="C49" s="89" t="str">
        <f>IF(A48&gt;0,VLOOKUP(A48,seznam!$A$4:$C$131,2),"------")</f>
        <v>Šimon Samuel</v>
      </c>
      <c r="D49" s="74" t="str">
        <f>IF(zap_playoff!J13&gt;zap_playoff!L13,CONCATENATE(zap_playoff!J13,":",zap_playoff!L13,"   (",zap_playoff!E13,";",zap_playoff!F13,";",zap_playoff!G13,";",zap_playoff!H13,";",zap_playoff!I13,")"),IF(zap_playoff!J13&lt;zap_playoff!L13,CONCATENATE(zap_playoff!L13,":",zap_playoff!J13,"   (",IF(zap_playoff!E13="0","-0",-zap_playoff!E13),";",IF(zap_playoff!F13="0","-0",-zap_playoff!F13),";",IF(zap_playoff!G13="0","-0",-zap_playoff!G13),";",IF(zap_playoff!H13="0","-0",IF(LEN(zap_playoff!H13)&gt;0,-zap_playoff!H13,zap_playoff!H13)),";",IF(LEN(zap_playoff!I13)&gt;0,-zap_playoff!I13,zap_playoff!I13),")")," "))</f>
        <v>3:0   (0;0;0;;)</v>
      </c>
      <c r="E49" s="74"/>
      <c r="F49" s="74"/>
      <c r="G49" s="79"/>
    </row>
    <row r="50" spans="1:7" ht="12" customHeight="1" x14ac:dyDescent="0.2">
      <c r="A50" s="244">
        <v>29</v>
      </c>
      <c r="B50" s="249">
        <v>25</v>
      </c>
      <c r="C50" s="73" t="str">
        <f>IF(A50&gt;0,VLOOKUP(A50,seznam!$A$4:$C$131,3),"------")</f>
        <v>Jiskra Strážnice</v>
      </c>
      <c r="D50" s="74"/>
      <c r="E50" s="74"/>
      <c r="F50" s="74"/>
      <c r="G50" s="162" t="str">
        <f>IF(zap_playoff!W17&gt;zap_playoff!Y17,zap_playoff!O17,IF(zap_playoff!W17&lt;zap_playoff!Y17,zap_playoff!Q17," "))</f>
        <v>Piškula Jakub</v>
      </c>
    </row>
    <row r="51" spans="1:7" ht="12" customHeight="1" x14ac:dyDescent="0.2">
      <c r="A51" s="245"/>
      <c r="B51" s="249"/>
      <c r="C51" s="88" t="str">
        <f>IF(A50&gt;0,VLOOKUP(A50,seznam!$A$4:$C$131,2),"------")</f>
        <v>Piškula Jakub</v>
      </c>
      <c r="D51" s="74"/>
      <c r="E51" s="74"/>
      <c r="F51" s="74"/>
      <c r="G51" s="77" t="str">
        <f>IF(zap_playoff!W17&gt;zap_playoff!Y17,CONCATENATE(zap_playoff!W17,":",zap_playoff!Y17,"   (",zap_playoff!R17,";",zap_playoff!S17,";",zap_playoff!T17,";",zap_playoff!U17,";",zap_playoff!V17,")"),IF(zap_playoff!W17&lt;zap_playoff!Y17,CONCATENATE(zap_playoff!Y17,":",zap_playoff!W17,"   (",IF(zap_playoff!R17="0","-0",-zap_playoff!R17),";",IF(zap_playoff!S17="0","-0",-zap_playoff!S17),";",IF(zap_playoff!T17="0","-0",-zap_playoff!T17),";",IF(zap_playoff!U17="0","-0",IF(LEN(zap_playoff!U17)&gt;0,-zap_playoff!U17,zap_playoff!U17)),";",IF(LEN(zap_playoff!V17)&gt;0,-zap_playoff!V17,zap_playoff!V17),")")," "))</f>
        <v>3:1   (6;-7;8;5;)</v>
      </c>
    </row>
    <row r="52" spans="1:7" ht="12" customHeight="1" x14ac:dyDescent="0.2">
      <c r="A52" s="244">
        <v>63</v>
      </c>
      <c r="B52" s="249">
        <v>26</v>
      </c>
      <c r="C52" s="75" t="str">
        <f>IF(A52&gt;0,VLOOKUP(A52,seznam!$A$4:$C$131,3),"------")</f>
        <v>-</v>
      </c>
      <c r="D52" s="76" t="str">
        <f>IF(zap_playoff!J14&gt;zap_playoff!L14,zap_playoff!B14,IF(zap_playoff!J14&lt;zap_playoff!L14,zap_playoff!D14," "))</f>
        <v>Piškula Jakub</v>
      </c>
      <c r="E52" s="74"/>
      <c r="F52" s="74"/>
      <c r="G52" s="77"/>
    </row>
    <row r="53" spans="1:7" ht="12" customHeight="1" x14ac:dyDescent="0.2">
      <c r="A53" s="245"/>
      <c r="B53" s="249"/>
      <c r="C53" s="89" t="str">
        <f>IF(A52&gt;0,VLOOKUP(A52,seznam!$A$4:$C$131,2),"------")</f>
        <v>bye</v>
      </c>
      <c r="D53" s="74" t="str">
        <f>IF(zap_playoff!J14&gt;zap_playoff!L14,CONCATENATE(zap_playoff!J14,":",zap_playoff!L14,"   (",zap_playoff!E14,";",zap_playoff!F14,";",zap_playoff!G14,";",zap_playoff!H14,";",zap_playoff!I14,")"),IF(zap_playoff!J14&lt;zap_playoff!L14,CONCATENATE(zap_playoff!L14,":",zap_playoff!J14,"   (",IF(zap_playoff!E14="0","-0",-zap_playoff!E14),";",IF(zap_playoff!F14="0","-0",-zap_playoff!F14),";",IF(zap_playoff!G14="0","-0",-zap_playoff!G14),";",IF(zap_playoff!H14="0","-0",IF(LEN(zap_playoff!H14)&gt;0,-zap_playoff!H14,zap_playoff!H14)),";",IF(LEN(zap_playoff!I14)&gt;0,-zap_playoff!I14,zap_playoff!I14),")")," "))</f>
        <v>3:0   (0;0;0;;)</v>
      </c>
      <c r="E53" s="77"/>
      <c r="F53" s="74"/>
      <c r="G53" s="77"/>
    </row>
    <row r="54" spans="1:7" ht="12" customHeight="1" x14ac:dyDescent="0.2">
      <c r="A54" s="244">
        <v>63</v>
      </c>
      <c r="B54" s="249">
        <v>27</v>
      </c>
      <c r="C54" s="73" t="str">
        <f>IF(A54&gt;0,VLOOKUP(A54,seznam!$A$4:$C$131,3),"------")</f>
        <v>-</v>
      </c>
      <c r="D54" s="74"/>
      <c r="E54" s="78" t="str">
        <f>IF(zap_playoff!W8&gt;zap_playoff!Y8,zap_playoff!O8,IF(zap_playoff!W8&lt;zap_playoff!Y8,zap_playoff!Q8," "))</f>
        <v>Piškula Jakub</v>
      </c>
      <c r="F54" s="74"/>
      <c r="G54" s="77"/>
    </row>
    <row r="55" spans="1:7" ht="12" customHeight="1" x14ac:dyDescent="0.2">
      <c r="A55" s="245"/>
      <c r="B55" s="249"/>
      <c r="C55" s="88" t="str">
        <f>IF(A54&gt;0,VLOOKUP(A54,seznam!$A$4:$C$131,2),"------")</f>
        <v>bye</v>
      </c>
      <c r="D55" s="74"/>
      <c r="E55" s="77" t="str">
        <f>IF(zap_playoff!W8&gt;zap_playoff!Y8,CONCATENATE(zap_playoff!W8,":",zap_playoff!Y8,"   (",zap_playoff!R8,";",zap_playoff!S8,";",zap_playoff!T8,";",zap_playoff!U8,";",zap_playoff!V8,")"),IF(zap_playoff!W8&lt;zap_playoff!Y8,CONCATENATE(zap_playoff!Y8,":",zap_playoff!W8,"   (",IF(zap_playoff!R8="0","-0",-zap_playoff!R8),";",IF(zap_playoff!S8="0","-0",-zap_playoff!S8),";",IF(zap_playoff!T8="0","-0",-zap_playoff!T8),";",IF(zap_playoff!U8="0","-0",IF(LEN(zap_playoff!U8)&gt;0,-zap_playoff!U8,zap_playoff!U8)),";",IF(LEN(zap_playoff!V8)&gt;0,-zap_playoff!V8,zap_playoff!V8),")")," "))</f>
        <v>3:0   (2;4;5;;)</v>
      </c>
      <c r="F55" s="77"/>
      <c r="G55" s="77"/>
    </row>
    <row r="56" spans="1:7" ht="12" customHeight="1" x14ac:dyDescent="0.2">
      <c r="A56" s="244">
        <v>33</v>
      </c>
      <c r="B56" s="249">
        <v>28</v>
      </c>
      <c r="C56" s="75" t="str">
        <f>IF(A56&gt;0,VLOOKUP(A56,seznam!$A$4:$C$131,3),"------")</f>
        <v>KST Blansko</v>
      </c>
      <c r="D56" s="76" t="str">
        <f>IF(zap_playoff!J15&gt;zap_playoff!L15,zap_playoff!B15,IF(zap_playoff!J15&lt;zap_playoff!L15,zap_playoff!D15," "))</f>
        <v>Voráčová Kateřina</v>
      </c>
      <c r="E56" s="77"/>
      <c r="F56" s="77"/>
      <c r="G56" s="77"/>
    </row>
    <row r="57" spans="1:7" ht="12" customHeight="1" x14ac:dyDescent="0.2">
      <c r="A57" s="245"/>
      <c r="B57" s="249"/>
      <c r="C57" s="89" t="str">
        <f>IF(A56&gt;0,VLOOKUP(A56,seznam!$A$4:$C$131,2),"------")</f>
        <v>Voráčová Kateřina</v>
      </c>
      <c r="D57" s="74" t="str">
        <f>IF(zap_playoff!J15&gt;zap_playoff!L15,CONCATENATE(zap_playoff!J15,":",zap_playoff!L15,"   (",zap_playoff!E15,";",zap_playoff!F15,";",zap_playoff!G15,";",zap_playoff!H15,";",zap_playoff!I15,")"),IF(zap_playoff!J15&lt;zap_playoff!L15,CONCATENATE(zap_playoff!L15,":",zap_playoff!J15,"   (",IF(zap_playoff!E15="0","-0",-zap_playoff!E15),";",IF(zap_playoff!F15="0","-0",-zap_playoff!F15),";",IF(zap_playoff!G15="0","-0",-zap_playoff!G15),";",IF(zap_playoff!H15="0","-0",IF(LEN(zap_playoff!H15)&gt;0,-zap_playoff!H15,zap_playoff!H15)),";",IF(LEN(zap_playoff!I15)&gt;0,-zap_playoff!I15,zap_playoff!I15),")")," "))</f>
        <v>3:0   (0;0;0;;)</v>
      </c>
      <c r="E57" s="74"/>
      <c r="F57" s="77"/>
      <c r="G57" s="77"/>
    </row>
    <row r="58" spans="1:7" ht="12" customHeight="1" x14ac:dyDescent="0.2">
      <c r="A58" s="244">
        <v>31</v>
      </c>
      <c r="B58" s="249">
        <v>29</v>
      </c>
      <c r="C58" s="73" t="str">
        <f>IF(A58&gt;0,VLOOKUP(A58,seznam!$A$4:$C$131,3),"------")</f>
        <v>KST FOSFA LVA</v>
      </c>
      <c r="D58" s="74"/>
      <c r="E58" s="74"/>
      <c r="F58" s="78" t="str">
        <f>IF(zap_playoff!W14&gt;zap_playoff!Y14,zap_playoff!O14,IF(zap_playoff!W14&lt;zap_playoff!Y14,zap_playoff!Q14," "))</f>
        <v>Piškula Jakub</v>
      </c>
      <c r="G58" s="77"/>
    </row>
    <row r="59" spans="1:7" ht="12" customHeight="1" x14ac:dyDescent="0.2">
      <c r="A59" s="245"/>
      <c r="B59" s="249"/>
      <c r="C59" s="88" t="str">
        <f>IF(A58&gt;0,VLOOKUP(A58,seznam!$A$4:$C$131,2),"------")</f>
        <v>Sýkora Šebestián</v>
      </c>
      <c r="D59" s="74"/>
      <c r="E59" s="74"/>
      <c r="F59" s="77" t="str">
        <f>IF(zap_playoff!W14&gt;zap_playoff!Y14,CONCATENATE(zap_playoff!W14,":",zap_playoff!Y14,"   (",zap_playoff!R14,";",zap_playoff!S14,";",zap_playoff!T14,";",zap_playoff!U14,";",zap_playoff!V14,")"),IF(zap_playoff!W14&lt;zap_playoff!Y14,CONCATENATE(zap_playoff!Y14,":",zap_playoff!W14,"   (",IF(zap_playoff!R14="0","-0",-zap_playoff!R14),";",IF(zap_playoff!S14="0","-0",-zap_playoff!S14),";",IF(zap_playoff!T14="0","-0",-zap_playoff!T14),";",IF(zap_playoff!U14="0","-0",IF(LEN(zap_playoff!U14)&gt;0,-zap_playoff!U14,zap_playoff!U14)),";",IF(LEN(zap_playoff!V14)&gt;0,-zap_playoff!V14,zap_playoff!V14),")")," "))</f>
        <v>3:0   (8;10;5;;)</v>
      </c>
      <c r="G59" s="74"/>
    </row>
    <row r="60" spans="1:7" ht="12" customHeight="1" x14ac:dyDescent="0.2">
      <c r="A60" s="244">
        <v>54</v>
      </c>
      <c r="B60" s="249">
        <v>30</v>
      </c>
      <c r="C60" s="75" t="str">
        <f>IF(A60&gt;0,VLOOKUP(A60,seznam!$A$4:$C$131,3),"------")</f>
        <v>TJ Sokol Vlkoš</v>
      </c>
      <c r="D60" s="76" t="str">
        <f>IF(zap_playoff!J16&gt;zap_playoff!L16,zap_playoff!B16,IF(zap_playoff!J16&lt;zap_playoff!L16,zap_playoff!D16," "))</f>
        <v>Lungová Nela</v>
      </c>
      <c r="E60" s="74"/>
      <c r="F60" s="77"/>
      <c r="G60" s="74"/>
    </row>
    <row r="61" spans="1:7" ht="12" customHeight="1" x14ac:dyDescent="0.2">
      <c r="A61" s="245"/>
      <c r="B61" s="249"/>
      <c r="C61" s="89" t="str">
        <f>IF(A60&gt;0,VLOOKUP(A60,seznam!$A$4:$C$131,2),"------")</f>
        <v>Lungová Nela</v>
      </c>
      <c r="D61" s="74" t="str">
        <f>IF(zap_playoff!J16&gt;zap_playoff!L16,CONCATENATE(zap_playoff!J16,":",zap_playoff!L16,"   (",zap_playoff!E16,";",zap_playoff!F16,";",zap_playoff!G16,";",zap_playoff!H16,";",zap_playoff!I16,")"),IF(zap_playoff!J16&lt;zap_playoff!L16,CONCATENATE(zap_playoff!L16,":",zap_playoff!J16,"   (",IF(zap_playoff!E16="0","-0",-zap_playoff!E16),";",IF(zap_playoff!F16="0","-0",-zap_playoff!F16),";",IF(zap_playoff!G16="0","-0",-zap_playoff!G16),";",IF(zap_playoff!H16="0","-0",IF(LEN(zap_playoff!H16)&gt;0,-zap_playoff!H16,zap_playoff!H16)),";",IF(LEN(zap_playoff!I16)&gt;0,-zap_playoff!I16,zap_playoff!I16),")")," "))</f>
        <v>3:1   (-8;7;3;2;)</v>
      </c>
      <c r="E61" s="77"/>
      <c r="F61" s="77"/>
      <c r="G61" s="74"/>
    </row>
    <row r="62" spans="1:7" ht="12" customHeight="1" x14ac:dyDescent="0.2">
      <c r="A62" s="244">
        <v>63</v>
      </c>
      <c r="B62" s="249">
        <v>31</v>
      </c>
      <c r="C62" s="73" t="str">
        <f>IF(A62&gt;0,VLOOKUP(A62,seznam!$A$4:$C$131,3),"------")</f>
        <v>-</v>
      </c>
      <c r="D62" s="74"/>
      <c r="E62" s="78" t="str">
        <f>IF(zap_playoff!W9&gt;zap_playoff!Y9,zap_playoff!O9,IF(zap_playoff!W9&lt;zap_playoff!Y9,zap_playoff!Q9," "))</f>
        <v>Luhan Adam</v>
      </c>
      <c r="F62" s="77"/>
      <c r="G62" s="74"/>
    </row>
    <row r="63" spans="1:7" ht="12" customHeight="1" x14ac:dyDescent="0.2">
      <c r="A63" s="245"/>
      <c r="B63" s="249"/>
      <c r="C63" s="88" t="str">
        <f>IF(A62&gt;0,VLOOKUP(A62,seznam!$A$4:$C$131,2),"------")</f>
        <v>bye</v>
      </c>
      <c r="D63" s="74"/>
      <c r="E63" s="77" t="str">
        <f>IF(zap_playoff!W9&gt;zap_playoff!Y9,CONCATENATE(zap_playoff!W9,":",zap_playoff!Y9,"   (",zap_playoff!R9,";",zap_playoff!S9,";",zap_playoff!T9,";",zap_playoff!U9,";",zap_playoff!V9,")"),IF(zap_playoff!W9&lt;zap_playoff!Y9,CONCATENATE(zap_playoff!Y9,":",zap_playoff!W9,"   (",IF(zap_playoff!R9="0","-0",-zap_playoff!R9),";",IF(zap_playoff!S9="0","-0",-zap_playoff!S9),";",IF(zap_playoff!T9="0","-0",-zap_playoff!T9),";",IF(zap_playoff!U9="0","-0",IF(LEN(zap_playoff!U9)&gt;0,-zap_playoff!U9,zap_playoff!U9)),";",IF(LEN(zap_playoff!V9)&gt;0,-zap_playoff!V9,zap_playoff!V9),")")," "))</f>
        <v>3:1   (3;-7;6;3;)</v>
      </c>
      <c r="F63" s="74"/>
      <c r="G63" s="74"/>
    </row>
    <row r="64" spans="1:7" ht="12" customHeight="1" x14ac:dyDescent="0.2">
      <c r="A64" s="244">
        <v>26</v>
      </c>
      <c r="B64" s="176">
        <v>32</v>
      </c>
      <c r="C64" s="75" t="str">
        <f>IF(A64&gt;0,VLOOKUP(A64,seznam!$A$4:$C$131,3),"------")</f>
        <v>MSK Břeclav</v>
      </c>
      <c r="D64" s="76" t="str">
        <f>IF(zap_playoff!J17&gt;zap_playoff!L17,zap_playoff!B17,IF(zap_playoff!J17&lt;zap_playoff!L17,zap_playoff!D17," "))</f>
        <v>Luhan Adam</v>
      </c>
      <c r="E64" s="77"/>
      <c r="F64" s="74"/>
      <c r="G64" s="74"/>
    </row>
    <row r="65" spans="1:7" ht="12" customHeight="1" x14ac:dyDescent="0.2">
      <c r="A65" s="245"/>
      <c r="B65" s="214"/>
      <c r="C65" s="89" t="str">
        <f>IF(A64&gt;0,VLOOKUP(A64,seznam!$A$4:$C$131,2),"------")</f>
        <v>Luhan Adam</v>
      </c>
      <c r="D65" s="74" t="str">
        <f>IF(zap_playoff!J17&gt;zap_playoff!L17,CONCATENATE(zap_playoff!J17,":",zap_playoff!L17,"   (",zap_playoff!E17,";",zap_playoff!F17,";",zap_playoff!G17,";",zap_playoff!H17,";",zap_playoff!I17,")"),IF(zap_playoff!J17&lt;zap_playoff!L17,CONCATENATE(zap_playoff!L17,":",zap_playoff!J17,"   (",IF(zap_playoff!E17="0","-0",-zap_playoff!E17),";",IF(zap_playoff!F17="0","-0",-zap_playoff!F17),";",IF(zap_playoff!G17="0","-0",-zap_playoff!G17),";",IF(zap_playoff!H17="0","-0",IF(LEN(zap_playoff!H17)&gt;0,-zap_playoff!H17,zap_playoff!H17)),";",IF(LEN(zap_playoff!I17)&gt;0,-zap_playoff!I17,zap_playoff!I17),")")," "))</f>
        <v>3:0   (0;0;0;;)</v>
      </c>
      <c r="E65" s="74"/>
      <c r="F65" s="74"/>
      <c r="G65" s="74"/>
    </row>
    <row r="66" spans="1:7" ht="12" customHeight="1" x14ac:dyDescent="0.2">
      <c r="A66" s="72"/>
      <c r="B66" s="72"/>
      <c r="C66" s="81"/>
      <c r="D66" s="74"/>
      <c r="E66" s="74"/>
      <c r="F66" s="82"/>
      <c r="G66" s="82"/>
    </row>
  </sheetData>
  <mergeCells count="65">
    <mergeCell ref="A26:A27"/>
    <mergeCell ref="A28:A29"/>
    <mergeCell ref="A30:A31"/>
    <mergeCell ref="A2:A3"/>
    <mergeCell ref="A4:A5"/>
    <mergeCell ref="A6:A7"/>
    <mergeCell ref="A8:A9"/>
    <mergeCell ref="A20:A21"/>
    <mergeCell ref="A18:A19"/>
    <mergeCell ref="A10:A11"/>
    <mergeCell ref="A12:A13"/>
    <mergeCell ref="A14:A15"/>
    <mergeCell ref="A16:A17"/>
    <mergeCell ref="A64:A65"/>
    <mergeCell ref="B10:B11"/>
    <mergeCell ref="B12:B13"/>
    <mergeCell ref="B14:B15"/>
    <mergeCell ref="B16:B17"/>
    <mergeCell ref="B30:B31"/>
    <mergeCell ref="B32:B33"/>
    <mergeCell ref="B64:B65"/>
    <mergeCell ref="A60:A61"/>
    <mergeCell ref="A32:A33"/>
    <mergeCell ref="A62:A63"/>
    <mergeCell ref="A56:A57"/>
    <mergeCell ref="A58:A59"/>
    <mergeCell ref="A46:A47"/>
    <mergeCell ref="A48:A49"/>
    <mergeCell ref="A52:A53"/>
    <mergeCell ref="A54:A55"/>
    <mergeCell ref="A50:A51"/>
    <mergeCell ref="B26:B27"/>
    <mergeCell ref="B28:B29"/>
    <mergeCell ref="B18:B19"/>
    <mergeCell ref="B20:B21"/>
    <mergeCell ref="B22:B23"/>
    <mergeCell ref="B24:B25"/>
    <mergeCell ref="A34:A35"/>
    <mergeCell ref="A36:A37"/>
    <mergeCell ref="A38:A39"/>
    <mergeCell ref="A40:A41"/>
    <mergeCell ref="A44:A45"/>
    <mergeCell ref="A42:A43"/>
    <mergeCell ref="A22:A23"/>
    <mergeCell ref="A24:A25"/>
    <mergeCell ref="B1:G1"/>
    <mergeCell ref="B58:B59"/>
    <mergeCell ref="B34:B35"/>
    <mergeCell ref="B36:B37"/>
    <mergeCell ref="B38:B39"/>
    <mergeCell ref="B40:B41"/>
    <mergeCell ref="B2:B3"/>
    <mergeCell ref="B4:B5"/>
    <mergeCell ref="B6:B7"/>
    <mergeCell ref="B8:B9"/>
    <mergeCell ref="B60:B61"/>
    <mergeCell ref="B62:B63"/>
    <mergeCell ref="B42:B43"/>
    <mergeCell ref="B44:B45"/>
    <mergeCell ref="B46:B47"/>
    <mergeCell ref="B48:B49"/>
    <mergeCell ref="B50:B51"/>
    <mergeCell ref="B52:B53"/>
    <mergeCell ref="B54:B55"/>
    <mergeCell ref="B56:B57"/>
  </mergeCells>
  <phoneticPr fontId="0" type="noConversion"/>
  <pageMargins left="0.19685039370078741" right="0.19685039370078741" top="0" bottom="0.59055118110236227" header="0" footer="0"/>
  <pageSetup paperSize="9" orientation="portrait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6"/>
  <sheetViews>
    <sheetView workbookViewId="0">
      <selection activeCell="E2" sqref="E2"/>
    </sheetView>
  </sheetViews>
  <sheetFormatPr defaultRowHeight="12.75" x14ac:dyDescent="0.2"/>
  <cols>
    <col min="1" max="2" width="3.5703125" style="2" customWidth="1"/>
    <col min="3" max="3" width="18.7109375" style="2" customWidth="1"/>
    <col min="4" max="7" width="18.7109375" style="3" customWidth="1"/>
    <col min="9" max="9" width="16.42578125" customWidth="1"/>
  </cols>
  <sheetData>
    <row r="1" spans="1:7" ht="33" customHeight="1" x14ac:dyDescent="0.2">
      <c r="A1" s="87"/>
      <c r="B1" s="230" t="str">
        <f>seznam!B1</f>
        <v>BTM U11 Lednice 13.4.2024</v>
      </c>
      <c r="C1" s="243"/>
      <c r="D1" s="243"/>
      <c r="E1" s="243"/>
      <c r="F1" s="243"/>
      <c r="G1" s="243"/>
    </row>
    <row r="2" spans="1:7" ht="12" customHeight="1" x14ac:dyDescent="0.2">
      <c r="A2" s="244">
        <v>30</v>
      </c>
      <c r="B2" s="246">
        <v>1</v>
      </c>
      <c r="C2" s="73" t="str">
        <f>IF(A2&gt;0,VLOOKUP(A2,seznam!$A$4:$C$131,3),"------")</f>
        <v>Jiskra Strážnice</v>
      </c>
      <c r="D2" s="74"/>
      <c r="E2" s="160" t="s">
        <v>63</v>
      </c>
      <c r="F2" s="74"/>
      <c r="G2" s="74"/>
    </row>
    <row r="3" spans="1:7" ht="12" customHeight="1" x14ac:dyDescent="0.2">
      <c r="A3" s="245"/>
      <c r="B3" s="214"/>
      <c r="C3" s="88" t="str">
        <f>IF(A2&gt;0,VLOOKUP(A2,seznam!$A$4:$C$131,2),"------")</f>
        <v>Svobodová Kristýna</v>
      </c>
      <c r="D3" s="74"/>
      <c r="E3" s="74"/>
      <c r="F3" s="74"/>
      <c r="G3" s="74"/>
    </row>
    <row r="4" spans="1:7" ht="12" customHeight="1" x14ac:dyDescent="0.2">
      <c r="A4" s="244">
        <v>63</v>
      </c>
      <c r="B4" s="249">
        <v>2</v>
      </c>
      <c r="C4" s="75" t="str">
        <f>IF(A4&gt;0,VLOOKUP(A4,seznam!$A$4:$C$131,3),"------")</f>
        <v>-</v>
      </c>
      <c r="D4" s="76" t="str">
        <f>IF(zap_útěcha!J2&gt;zap_útěcha!L2,zap_útěcha!B2,IF(zap_útěcha!J2&lt;zap_útěcha!L2,zap_útěcha!D2," "))</f>
        <v>Svobodová Kristýna</v>
      </c>
      <c r="E4" s="74"/>
      <c r="F4" s="74"/>
      <c r="G4" s="74"/>
    </row>
    <row r="5" spans="1:7" ht="12" customHeight="1" x14ac:dyDescent="0.2">
      <c r="A5" s="245"/>
      <c r="B5" s="249"/>
      <c r="C5" s="89" t="str">
        <f>IF(A4&gt;0,VLOOKUP(A4,seznam!$A$4:$C$131,2),"------")</f>
        <v>bye</v>
      </c>
      <c r="D5" s="74" t="str">
        <f>IF(zap_útěcha!J2&gt;zap_útěcha!L2,CONCATENATE(zap_útěcha!J2,":",zap_útěcha!L2,"   (",zap_útěcha!E2,";",zap_útěcha!F2,";",zap_útěcha!G2,";",zap_útěcha!H2,";",zap_útěcha!I2,")"),IF(zap_útěcha!J2&lt;zap_útěcha!L2,CONCATENATE(zap_útěcha!L2,":",zap_útěcha!J2,"   (",IF(zap_útěcha!E2="0","-0",-zap_útěcha!E2),";",IF(zap_útěcha!F2="0","-0",-zap_útěcha!F2),";",IF(zap_útěcha!G2="0","-0",-zap_útěcha!G2),";",IF(zap_útěcha!H2="0","-0",IF(LEN(zap_útěcha!H2)&gt;0,-zap_útěcha!H2,zap_útěcha!H2)),";",IF(LEN(zap_útěcha!I2)&gt;0,-zap_útěcha!I2,zap_útěcha!I2),")")," "))</f>
        <v>3:0   (0;0;0;;)</v>
      </c>
      <c r="E5" s="77"/>
      <c r="F5" s="74"/>
      <c r="G5" s="74"/>
    </row>
    <row r="6" spans="1:7" ht="12" customHeight="1" x14ac:dyDescent="0.2">
      <c r="A6" s="244">
        <v>47</v>
      </c>
      <c r="B6" s="249">
        <v>3</v>
      </c>
      <c r="C6" s="73" t="str">
        <f>IF(A6&gt;0,VLOOKUP(A6,seznam!$A$4:$C$131,3),"------")</f>
        <v>MSK Břeclav</v>
      </c>
      <c r="D6" s="74"/>
      <c r="E6" s="78" t="str">
        <f>IF(zap_útěcha!W2&gt;zap_útěcha!Y2,zap_útěcha!O2,IF(zap_útěcha!W2&lt;zap_útěcha!Y2,zap_útěcha!Q2," "))</f>
        <v>Svobodová Kristýna</v>
      </c>
      <c r="F6" s="74"/>
      <c r="G6" s="74"/>
    </row>
    <row r="7" spans="1:7" ht="12" customHeight="1" x14ac:dyDescent="0.2">
      <c r="A7" s="245"/>
      <c r="B7" s="249"/>
      <c r="C7" s="88" t="str">
        <f>IF(A6&gt;0,VLOOKUP(A6,seznam!$A$4:$C$131,2),"------")</f>
        <v>Kovanič Martin</v>
      </c>
      <c r="D7" s="74"/>
      <c r="E7" s="77" t="str">
        <f>IF(zap_útěcha!W2&gt;zap_útěcha!Y2,CONCATENATE(zap_útěcha!W2,":",zap_útěcha!Y2,"   (",zap_útěcha!R2,";",zap_útěcha!S2,";",zap_útěcha!T2,";",zap_útěcha!U2,";",zap_útěcha!V2,")"),IF(zap_útěcha!W2&lt;zap_útěcha!Y2,CONCATENATE(zap_útěcha!Y2,":",zap_útěcha!W2,"   (",IF(zap_útěcha!R2="0","-0",-zap_útěcha!R2),";",IF(zap_útěcha!S2="0","-0",-zap_útěcha!S2),";",IF(zap_útěcha!T2="0","-0",-zap_útěcha!T2),";",IF(zap_útěcha!U2="0","-0",IF(LEN(zap_útěcha!U2)&gt;0,-zap_útěcha!U2,zap_útěcha!U2)),";",IF(LEN(zap_útěcha!V2)&gt;0,-zap_útěcha!V2,zap_útěcha!V2),")")," "))</f>
        <v>3:0   (6;9;3;;)</v>
      </c>
      <c r="F7" s="77"/>
      <c r="G7" s="74"/>
    </row>
    <row r="8" spans="1:7" ht="12" customHeight="1" x14ac:dyDescent="0.2">
      <c r="A8" s="244">
        <v>45</v>
      </c>
      <c r="B8" s="249">
        <v>4</v>
      </c>
      <c r="C8" s="75" t="str">
        <f>IF(A8&gt;0,VLOOKUP(A8,seznam!$A$4:$C$131,3),"------")</f>
        <v>KST FOSFA LVA</v>
      </c>
      <c r="D8" s="76" t="str">
        <f>IF(zap_útěcha!J3&gt;zap_útěcha!L3,zap_útěcha!B3,IF(zap_útěcha!J3&lt;zap_útěcha!L3,zap_útěcha!D3," "))</f>
        <v>Vranka Zachariáš</v>
      </c>
      <c r="E8" s="77"/>
      <c r="F8" s="77"/>
      <c r="G8" s="74"/>
    </row>
    <row r="9" spans="1:7" ht="12" customHeight="1" x14ac:dyDescent="0.2">
      <c r="A9" s="245"/>
      <c r="B9" s="249"/>
      <c r="C9" s="89" t="str">
        <f>IF(A8&gt;0,VLOOKUP(A8,seznam!$A$4:$C$131,2),"------")</f>
        <v>Vranka Zachariáš</v>
      </c>
      <c r="D9" s="74" t="str">
        <f>IF(zap_útěcha!J3&gt;zap_útěcha!L3,CONCATENATE(zap_útěcha!J3,":",zap_útěcha!L3,"   (",zap_útěcha!E3,";",zap_útěcha!F3,";",zap_útěcha!G3,";",zap_útěcha!H3,";",zap_útěcha!I3,")"),IF(zap_útěcha!J3&lt;zap_útěcha!L3,CONCATENATE(zap_útěcha!L3,":",zap_útěcha!J3,"   (",IF(zap_útěcha!E3="0","-0",-zap_útěcha!E3),";",IF(zap_útěcha!F3="0","-0",-zap_útěcha!F3),";",IF(zap_útěcha!G3="0","-0",-zap_útěcha!G3),";",IF(zap_útěcha!H3="0","-0",IF(LEN(zap_útěcha!H3)&gt;0,-zap_útěcha!H3,zap_útěcha!H3)),";",IF(LEN(zap_útěcha!I3)&gt;0,-zap_útěcha!I3,zap_útěcha!I3),")")," "))</f>
        <v>3:2   (-5;-7;4;8;9)</v>
      </c>
      <c r="E9" s="74"/>
      <c r="F9" s="77"/>
      <c r="G9" s="74"/>
    </row>
    <row r="10" spans="1:7" ht="12" customHeight="1" x14ac:dyDescent="0.2">
      <c r="A10" s="244">
        <v>53</v>
      </c>
      <c r="B10" s="249">
        <v>5</v>
      </c>
      <c r="C10" s="73" t="str">
        <f>IF(A10&gt;0,VLOOKUP(A10,seznam!$A$4:$C$131,3),"------")</f>
        <v>MK Řeznovice</v>
      </c>
      <c r="D10" s="74"/>
      <c r="E10" s="74"/>
      <c r="F10" s="78" t="str">
        <f>IF(zap_útěcha!W11&gt;zap_útěcha!Y11,zap_útěcha!O11,IF(zap_útěcha!W11&lt;zap_útěcha!Y11,zap_útěcha!Q11," "))</f>
        <v>Svobodová Kristýna</v>
      </c>
      <c r="G10" s="74"/>
    </row>
    <row r="11" spans="1:7" ht="12" customHeight="1" x14ac:dyDescent="0.2">
      <c r="A11" s="245"/>
      <c r="B11" s="249"/>
      <c r="C11" s="88" t="str">
        <f>IF(A10&gt;0,VLOOKUP(A10,seznam!$A$4:$C$131,2),"------")</f>
        <v>Bohdanov Ehor</v>
      </c>
      <c r="D11" s="74"/>
      <c r="E11" s="74"/>
      <c r="F11" s="77" t="str">
        <f>IF(zap_útěcha!W11&gt;zap_útěcha!Y11,CONCATENATE(zap_útěcha!W11,":",zap_útěcha!Y11,"   (",zap_útěcha!R11,";",zap_útěcha!S11,";",zap_útěcha!T11,";",zap_útěcha!U11,";",zap_útěcha!V11,")"),IF(zap_útěcha!W11&lt;zap_útěcha!Y11,CONCATENATE(zap_útěcha!Y11,":",zap_útěcha!W11,"   (",IF(zap_útěcha!R11="0","-0",-zap_útěcha!R11),";",IF(zap_útěcha!S11="0","-0",-zap_útěcha!S11),";",IF(zap_útěcha!T11="0","-0",-zap_útěcha!T11),";",IF(zap_útěcha!U11="0","-0",IF(LEN(zap_útěcha!U11)&gt;0,-zap_útěcha!U11,zap_útěcha!U11)),";",IF(LEN(zap_útěcha!V11)&gt;0,-zap_útěcha!V11,zap_útěcha!V11),")")," "))</f>
        <v>3:1   (9;8;-14;8;)</v>
      </c>
      <c r="G11" s="77"/>
    </row>
    <row r="12" spans="1:7" ht="12" customHeight="1" x14ac:dyDescent="0.2">
      <c r="A12" s="244">
        <v>50</v>
      </c>
      <c r="B12" s="249">
        <v>6</v>
      </c>
      <c r="C12" s="75" t="str">
        <f>IF(A12&gt;0,VLOOKUP(A12,seznam!$A$4:$C$131,3),"------")</f>
        <v>Sokol Znojmo-Orel Únanov</v>
      </c>
      <c r="D12" s="76" t="str">
        <f>IF(zap_útěcha!J4&gt;zap_útěcha!L4,zap_útěcha!B4,IF(zap_útěcha!J4&lt;zap_útěcha!L4,zap_útěcha!D4," "))</f>
        <v>Bohdanov Ehor</v>
      </c>
      <c r="E12" s="74"/>
      <c r="F12" s="77"/>
      <c r="G12" s="77"/>
    </row>
    <row r="13" spans="1:7" ht="12" customHeight="1" x14ac:dyDescent="0.2">
      <c r="A13" s="245"/>
      <c r="B13" s="249"/>
      <c r="C13" s="89" t="str">
        <f>IF(A12&gt;0,VLOOKUP(A12,seznam!$A$4:$C$131,2),"------")</f>
        <v>Šnábl Josef</v>
      </c>
      <c r="D13" s="74" t="str">
        <f>IF(zap_útěcha!J4&gt;zap_útěcha!L4,CONCATENATE(zap_útěcha!J4,":",zap_útěcha!L4,"   (",zap_útěcha!E4,";",zap_útěcha!F4,";",zap_útěcha!G4,";",zap_útěcha!H4,";",zap_útěcha!I4,")"),IF(zap_útěcha!J4&lt;zap_útěcha!L4,CONCATENATE(zap_útěcha!L4,":",zap_útěcha!J4,"   (",IF(zap_útěcha!E4="0","-0",-zap_útěcha!E4),";",IF(zap_útěcha!F4="0","-0",-zap_útěcha!F4),";",IF(zap_útěcha!G4="0","-0",-zap_útěcha!G4),";",IF(zap_útěcha!H4="0","-0",IF(LEN(zap_útěcha!H4)&gt;0,-zap_útěcha!H4,zap_útěcha!H4)),";",IF(LEN(zap_útěcha!I4)&gt;0,-zap_útěcha!I4,zap_útěcha!I4),")")," "))</f>
        <v>3:0   (5;5;2;;)</v>
      </c>
      <c r="E13" s="77"/>
      <c r="F13" s="77"/>
      <c r="G13" s="77"/>
    </row>
    <row r="14" spans="1:7" ht="12" customHeight="1" x14ac:dyDescent="0.2">
      <c r="A14" s="244">
        <v>57</v>
      </c>
      <c r="B14" s="249">
        <v>7</v>
      </c>
      <c r="C14" s="73" t="str">
        <f>IF(A14&gt;0,VLOOKUP(A14,seznam!$A$4:$C$131,3),"------")</f>
        <v>Orel Šlapanice</v>
      </c>
      <c r="D14" s="74"/>
      <c r="E14" s="78" t="str">
        <f>IF(zap_útěcha!W3&gt;zap_útěcha!Y3,zap_útěcha!O3,IF(zap_útěcha!W3&lt;zap_útěcha!Y3,zap_útěcha!Q3," "))</f>
        <v>Fillová Simona</v>
      </c>
      <c r="F14" s="77"/>
      <c r="G14" s="77"/>
    </row>
    <row r="15" spans="1:7" ht="12" customHeight="1" x14ac:dyDescent="0.2">
      <c r="A15" s="245"/>
      <c r="B15" s="249"/>
      <c r="C15" s="88" t="str">
        <f>IF(A14&gt;0,VLOOKUP(A14,seznam!$A$4:$C$131,2),"------")</f>
        <v>Fillová Simona</v>
      </c>
      <c r="D15" s="74"/>
      <c r="E15" s="77" t="str">
        <f>IF(zap_útěcha!W3&gt;zap_útěcha!Y3,CONCATENATE(zap_útěcha!W3,":",zap_útěcha!Y3,"   (",zap_útěcha!R3,";",zap_útěcha!S3,";",zap_útěcha!T3,";",zap_útěcha!U3,";",zap_útěcha!V3,")"),IF(zap_útěcha!W3&lt;zap_útěcha!Y3,CONCATENATE(zap_útěcha!Y3,":",zap_útěcha!W3,"   (",IF(zap_útěcha!R3="0","-0",-zap_útěcha!R3),";",IF(zap_útěcha!S3="0","-0",-zap_útěcha!S3),";",IF(zap_útěcha!T3="0","-0",-zap_útěcha!T3),";",IF(zap_útěcha!U3="0","-0",IF(LEN(zap_útěcha!U3)&gt;0,-zap_útěcha!U3,zap_útěcha!U3)),";",IF(LEN(zap_útěcha!V3)&gt;0,-zap_útěcha!V3,zap_útěcha!V3),")")," "))</f>
        <v>3:1   (9;-8;7;3;)</v>
      </c>
      <c r="F15" s="74"/>
      <c r="G15" s="77"/>
    </row>
    <row r="16" spans="1:7" ht="12" customHeight="1" x14ac:dyDescent="0.2">
      <c r="A16" s="244">
        <v>39</v>
      </c>
      <c r="B16" s="249">
        <v>8</v>
      </c>
      <c r="C16" s="75" t="str">
        <f>IF(A16&gt;0,VLOOKUP(A16,seznam!$A$4:$C$131,3),"------")</f>
        <v>KST Blansko</v>
      </c>
      <c r="D16" s="76" t="str">
        <f>IF(zap_útěcha!J5&gt;zap_útěcha!L5,zap_útěcha!B5,IF(zap_útěcha!J5&lt;zap_útěcha!L5,zap_útěcha!D5," "))</f>
        <v>Fillová Simona</v>
      </c>
      <c r="E16" s="77"/>
      <c r="F16" s="74"/>
      <c r="G16" s="77"/>
    </row>
    <row r="17" spans="1:7" ht="12" customHeight="1" x14ac:dyDescent="0.2">
      <c r="A17" s="245"/>
      <c r="B17" s="249"/>
      <c r="C17" s="89" t="str">
        <f>IF(A16&gt;0,VLOOKUP(A16,seznam!$A$4:$C$131,2),"------")</f>
        <v>Zouharová Beáta</v>
      </c>
      <c r="D17" s="74" t="str">
        <f>IF(zap_útěcha!J5&gt;zap_útěcha!L5,CONCATENATE(zap_útěcha!J5,":",zap_útěcha!L5,"   (",zap_útěcha!E5,";",zap_útěcha!F5,";",zap_útěcha!G5,";",zap_útěcha!H5,";",zap_útěcha!I5,")"),IF(zap_útěcha!J5&lt;zap_útěcha!L5,CONCATENATE(zap_útěcha!L5,":",zap_útěcha!J5,"   (",IF(zap_útěcha!E5="0","-0",-zap_útěcha!E5),";",IF(zap_útěcha!F5="0","-0",-zap_útěcha!F5),";",IF(zap_útěcha!G5="0","-0",-zap_útěcha!G5),";",IF(zap_útěcha!H5="0","-0",IF(LEN(zap_útěcha!H5)&gt;0,-zap_útěcha!H5,zap_útěcha!H5)),";",IF(LEN(zap_útěcha!I5)&gt;0,-zap_útěcha!I5,zap_útěcha!I5),")")," "))</f>
        <v>3:0   (1;2;2;;)</v>
      </c>
      <c r="E17" s="74"/>
      <c r="F17" s="74"/>
      <c r="G17" s="77"/>
    </row>
    <row r="18" spans="1:7" ht="12" customHeight="1" x14ac:dyDescent="0.2">
      <c r="A18" s="244">
        <v>41</v>
      </c>
      <c r="B18" s="249">
        <v>9</v>
      </c>
      <c r="C18" s="73" t="str">
        <f>IF(A18&gt;0,VLOOKUP(A18,seznam!$A$4:$C$131,3),"------")</f>
        <v>KST FOSFA LVA</v>
      </c>
      <c r="D18" s="74"/>
      <c r="E18" s="74"/>
      <c r="F18" s="74"/>
      <c r="G18" s="78" t="str">
        <f>IF(zap_útěcha!W16&gt;zap_útěcha!Y16,zap_útěcha!O16,IF(zap_útěcha!W16&lt;zap_útěcha!Y16,zap_útěcha!Q16," "))</f>
        <v>Spěvák Šimon</v>
      </c>
    </row>
    <row r="19" spans="1:7" ht="12" customHeight="1" x14ac:dyDescent="0.2">
      <c r="A19" s="245"/>
      <c r="B19" s="249"/>
      <c r="C19" s="88" t="str">
        <f>IF(A18&gt;0,VLOOKUP(A18,seznam!$A$4:$C$131,2),"------")</f>
        <v>Spěvák Šimon</v>
      </c>
      <c r="D19" s="74"/>
      <c r="E19" s="74"/>
      <c r="F19" s="74"/>
      <c r="G19" s="173" t="str">
        <f>IF(zap_útěcha!W16&gt;zap_útěcha!Y16,CONCATENATE(zap_útěcha!W16,":",zap_útěcha!Y16,"   (",zap_útěcha!R16,";",zap_útěcha!S16,";",zap_útěcha!T16,";",zap_útěcha!U16,";",zap_útěcha!V16,")"),IF(zap_útěcha!W16&lt;zap_útěcha!Y16,CONCATENATE(zap_útěcha!Y16,":",zap_útěcha!W16,"   (",IF(zap_útěcha!R16="0","-0",-zap_útěcha!R16),";",IF(zap_útěcha!S16="0","-0",-zap_útěcha!S16),";",IF(zap_útěcha!T16="0","-0",-zap_útěcha!T16),";",IF(zap_útěcha!U16="0","-0",IF(LEN(zap_útěcha!U16)&gt;0,-zap_útěcha!U16,zap_útěcha!U16)),";",IF(LEN(zap_útěcha!V16)&gt;0,-zap_útěcha!V16,zap_útěcha!V16),")")," "))</f>
        <v>3:1   (-7;7;10;10;)</v>
      </c>
    </row>
    <row r="20" spans="1:7" ht="12" customHeight="1" x14ac:dyDescent="0.2">
      <c r="A20" s="244">
        <v>56</v>
      </c>
      <c r="B20" s="249">
        <v>10</v>
      </c>
      <c r="C20" s="75" t="str">
        <f>IF(A20&gt;0,VLOOKUP(A20,seznam!$A$4:$C$131,3),"------")</f>
        <v>Orel Šlapanice</v>
      </c>
      <c r="D20" s="76" t="str">
        <f>IF(zap_útěcha!J6&gt;zap_útěcha!L6,zap_útěcha!B6,IF(zap_útěcha!J6&lt;zap_útěcha!L6,zap_útěcha!D6," "))</f>
        <v>Spěvák Šimon</v>
      </c>
      <c r="E20" s="74"/>
      <c r="F20" s="74"/>
      <c r="G20" s="77"/>
    </row>
    <row r="21" spans="1:7" ht="12" customHeight="1" x14ac:dyDescent="0.2">
      <c r="A21" s="245"/>
      <c r="B21" s="249"/>
      <c r="C21" s="89" t="str">
        <f>IF(A20&gt;0,VLOOKUP(A20,seznam!$A$4:$C$131,2),"------")</f>
        <v>Brtníková Anežka</v>
      </c>
      <c r="D21" s="74" t="str">
        <f>IF(zap_útěcha!J6&gt;zap_útěcha!L6,CONCATENATE(zap_útěcha!J6,":",zap_útěcha!L6,"   (",zap_útěcha!E6,";",zap_útěcha!F6,";",zap_útěcha!G6,";",zap_útěcha!H6,";",zap_útěcha!I6,")"),IF(zap_útěcha!J6&lt;zap_útěcha!L6,CONCATENATE(zap_útěcha!L6,":",zap_útěcha!J6,"   (",IF(zap_útěcha!E6="0","-0",-zap_útěcha!E6),";",IF(zap_útěcha!F6="0","-0",-zap_útěcha!F6),";",IF(zap_útěcha!G6="0","-0",-zap_útěcha!G6),";",IF(zap_útěcha!H6="0","-0",IF(LEN(zap_útěcha!H6)&gt;0,-zap_útěcha!H6,zap_útěcha!H6)),";",IF(LEN(zap_útěcha!I6)&gt;0,-zap_útěcha!I6,zap_útěcha!I6),")")," "))</f>
        <v>3:0   (7;11;2;;)</v>
      </c>
      <c r="E21" s="77"/>
      <c r="F21" s="74"/>
      <c r="G21" s="77"/>
    </row>
    <row r="22" spans="1:7" ht="12" customHeight="1" x14ac:dyDescent="0.2">
      <c r="A22" s="244">
        <v>58</v>
      </c>
      <c r="B22" s="249">
        <v>11</v>
      </c>
      <c r="C22" s="73" t="str">
        <f>IF(A22&gt;0,VLOOKUP(A22,seznam!$A$4:$C$131,3),"------")</f>
        <v>Orel Šlapanice</v>
      </c>
      <c r="D22" s="74"/>
      <c r="E22" s="78" t="str">
        <f>IF(zap_útěcha!W4&gt;zap_útěcha!Y4,zap_útěcha!O4,IF(zap_útěcha!W4&lt;zap_útěcha!Y4,zap_útěcha!Q4," "))</f>
        <v>Spěvák Šimon</v>
      </c>
      <c r="F22" s="74"/>
      <c r="G22" s="77"/>
    </row>
    <row r="23" spans="1:7" ht="12" customHeight="1" x14ac:dyDescent="0.2">
      <c r="A23" s="245"/>
      <c r="B23" s="249"/>
      <c r="C23" s="88" t="str">
        <f>IF(A22&gt;0,VLOOKUP(A22,seznam!$A$4:$C$131,2),"------")</f>
        <v>Smolinský Ondřej</v>
      </c>
      <c r="D23" s="74"/>
      <c r="E23" s="77" t="str">
        <f>IF(zap_útěcha!W4&gt;zap_útěcha!Y4,CONCATENATE(zap_útěcha!W4,":",zap_útěcha!Y4,"   (",zap_útěcha!R4,";",zap_útěcha!S4,";",zap_útěcha!T4,";",zap_útěcha!U4,";",zap_útěcha!V4,")"),IF(zap_útěcha!W4&lt;zap_útěcha!Y4,CONCATENATE(zap_útěcha!Y4,":",zap_útěcha!W4,"   (",IF(zap_útěcha!R4="0","-0",-zap_útěcha!R4),";",IF(zap_útěcha!S4="0","-0",-zap_útěcha!S4),";",IF(zap_útěcha!T4="0","-0",-zap_útěcha!T4),";",IF(zap_útěcha!U4="0","-0",IF(LEN(zap_útěcha!U4)&gt;0,-zap_útěcha!U4,zap_útěcha!U4)),";",IF(LEN(zap_útěcha!V4)&gt;0,-zap_útěcha!V4,zap_útěcha!V4),")")," "))</f>
        <v>3:0   (5;8;4;;)</v>
      </c>
      <c r="F23" s="77"/>
      <c r="G23" s="77"/>
    </row>
    <row r="24" spans="1:7" ht="12" customHeight="1" x14ac:dyDescent="0.2">
      <c r="A24" s="244">
        <v>43</v>
      </c>
      <c r="B24" s="249">
        <v>12</v>
      </c>
      <c r="C24" s="75" t="str">
        <f>IF(A24&gt;0,VLOOKUP(A24,seznam!$A$4:$C$131,3),"------")</f>
        <v>KST FOSFA LVA</v>
      </c>
      <c r="D24" s="76" t="str">
        <f>IF(zap_útěcha!J7&gt;zap_útěcha!L7,zap_útěcha!B7,IF(zap_útěcha!J7&lt;zap_útěcha!L7,zap_útěcha!D7," "))</f>
        <v>Stavinohová Tereza</v>
      </c>
      <c r="E24" s="77"/>
      <c r="F24" s="77"/>
      <c r="G24" s="77"/>
    </row>
    <row r="25" spans="1:7" ht="12" customHeight="1" x14ac:dyDescent="0.2">
      <c r="A25" s="245"/>
      <c r="B25" s="249"/>
      <c r="C25" s="89" t="str">
        <f>IF(A24&gt;0,VLOOKUP(A24,seznam!$A$4:$C$131,2),"------")</f>
        <v>Stavinohová Tereza</v>
      </c>
      <c r="D25" s="74" t="e">
        <f>IF(zap_útěcha!J7&gt;zap_útěcha!L7,CONCATENATE(zap_útěcha!J7,":",zap_útěcha!L7,"   (",zap_útěcha!E7,";",zap_útěcha!F7,";",zap_útěcha!G7,";",zap_útěcha!H7,";",zap_útěcha!I7,")"),IF(zap_útěcha!J7&lt;zap_útěcha!L7,CONCATENATE(zap_útěcha!L7,":",zap_útěcha!J7,"   (",IF(zap_útěcha!E7="0","-0",-zap_útěcha!E7),";",IF(zap_útěcha!F7="0","-0",-zap_útěcha!F7),";",IF(zap_útěcha!G7="0","-0",-zap_útěcha!G7),";",IF(zap_útěcha!H7="0","-0",IF(LEN(zap_útěcha!H7)&gt;0,-zap_útěcha!H7,zap_útěcha!H7)),";",IF(LEN(zap_útěcha!I7)&gt;0,-zap_útěcha!I7,zap_útěcha!I7),")")," "))</f>
        <v>#VALUE!</v>
      </c>
      <c r="E25" s="74"/>
      <c r="F25" s="77"/>
      <c r="G25" s="77"/>
    </row>
    <row r="26" spans="1:7" ht="12" customHeight="1" x14ac:dyDescent="0.2">
      <c r="A26" s="244">
        <v>42</v>
      </c>
      <c r="B26" s="249">
        <v>13</v>
      </c>
      <c r="C26" s="73" t="str">
        <f>IF(A26&gt;0,VLOOKUP(A26,seznam!$A$4:$C$131,3),"------")</f>
        <v>Sokol Vracov</v>
      </c>
      <c r="D26" s="74"/>
      <c r="E26" s="74"/>
      <c r="F26" s="78" t="str">
        <f>IF(zap_útěcha!W12&gt;zap_útěcha!Y12,zap_útěcha!O12,IF(zap_útěcha!W12&lt;zap_útěcha!Y12,zap_útěcha!Q12," "))</f>
        <v>Spěvák Šimon</v>
      </c>
      <c r="G26" s="77"/>
    </row>
    <row r="27" spans="1:7" ht="12" customHeight="1" x14ac:dyDescent="0.2">
      <c r="A27" s="245"/>
      <c r="B27" s="249"/>
      <c r="C27" s="88" t="str">
        <f>IF(A26&gt;0,VLOOKUP(A26,seznam!$A$4:$C$131,2),"------")</f>
        <v>Novák Šimon</v>
      </c>
      <c r="D27" s="74"/>
      <c r="E27" s="74"/>
      <c r="F27" s="77" t="str">
        <f>IF(zap_útěcha!W12&gt;zap_útěcha!Y12,CONCATENATE(zap_útěcha!W12,":",zap_útěcha!Y12,"   (",zap_útěcha!R12,";",zap_útěcha!S12,";",zap_útěcha!T12,";",zap_útěcha!U12,";",zap_útěcha!V12,")"),IF(zap_útěcha!W12&lt;zap_útěcha!Y12,CONCATENATE(zap_útěcha!Y12,":",zap_útěcha!W12,"   (",IF(zap_útěcha!R12="0","-0",-zap_útěcha!R12),";",IF(zap_útěcha!S12="0","-0",-zap_útěcha!S12),";",IF(zap_útěcha!T12="0","-0",-zap_útěcha!T12),";",IF(zap_útěcha!U12="0","-0",IF(LEN(zap_útěcha!U12)&gt;0,-zap_útěcha!U12,zap_útěcha!U12)),";",IF(LEN(zap_útěcha!V12)&gt;0,-zap_útěcha!V12,zap_útěcha!V12),")")," "))</f>
        <v>3:1   (-3;11;6;6;)</v>
      </c>
      <c r="G27" s="74"/>
    </row>
    <row r="28" spans="1:7" ht="12" customHeight="1" x14ac:dyDescent="0.2">
      <c r="A28" s="244">
        <v>46</v>
      </c>
      <c r="B28" s="249">
        <v>14</v>
      </c>
      <c r="C28" s="75" t="str">
        <f>IF(A28&gt;0,VLOOKUP(A28,seznam!$A$4:$C$131,3),"------")</f>
        <v>KST FOSFA LVA</v>
      </c>
      <c r="D28" s="76" t="str">
        <f>IF(zap_útěcha!J8&gt;zap_útěcha!L8,zap_útěcha!B8,IF(zap_útěcha!J8&lt;zap_útěcha!L8,zap_útěcha!D8," "))</f>
        <v>Kurka Matěj</v>
      </c>
      <c r="E28" s="74"/>
      <c r="F28" s="77"/>
      <c r="G28" s="74"/>
    </row>
    <row r="29" spans="1:7" ht="12" customHeight="1" x14ac:dyDescent="0.2">
      <c r="A29" s="245"/>
      <c r="B29" s="249"/>
      <c r="C29" s="89" t="str">
        <f>IF(A28&gt;0,VLOOKUP(A28,seznam!$A$4:$C$131,2),"------")</f>
        <v>Kurka Matěj</v>
      </c>
      <c r="D29" s="74" t="str">
        <f>IF(zap_útěcha!J8&gt;zap_útěcha!L8,CONCATENATE(zap_útěcha!J8,":",zap_útěcha!L8,"   (",zap_útěcha!E8,";",zap_útěcha!F8,";",zap_útěcha!G8,";",zap_útěcha!H8,";",zap_útěcha!I8,")"),IF(zap_útěcha!J8&lt;zap_útěcha!L8,CONCATENATE(zap_útěcha!L8,":",zap_útěcha!J8,"   (",IF(zap_útěcha!E8="0","-0",-zap_útěcha!E8),";",IF(zap_útěcha!F8="0","-0",-zap_útěcha!F8),";",IF(zap_útěcha!G8="0","-0",-zap_útěcha!G8),";",IF(zap_útěcha!H8="0","-0",IF(LEN(zap_útěcha!H8)&gt;0,-zap_útěcha!H8,zap_útěcha!H8)),";",IF(LEN(zap_útěcha!I8)&gt;0,-zap_útěcha!I8,zap_útěcha!I8),")")," "))</f>
        <v>3:1   (-8;4;7;12;)</v>
      </c>
      <c r="E29" s="77"/>
      <c r="F29" s="77"/>
      <c r="G29" s="74"/>
    </row>
    <row r="30" spans="1:7" ht="12" customHeight="1" x14ac:dyDescent="0.2">
      <c r="A30" s="244">
        <v>63</v>
      </c>
      <c r="B30" s="249">
        <v>15</v>
      </c>
      <c r="C30" s="73" t="str">
        <f>IF(A30&gt;0,VLOOKUP(A30,seznam!$A$4:$C$131,3),"------")</f>
        <v>-</v>
      </c>
      <c r="D30" s="74"/>
      <c r="E30" s="78" t="str">
        <f>IF(zap_útěcha!W5&gt;zap_útěcha!Y5,zap_útěcha!O5,IF(zap_útěcha!W5&lt;zap_útěcha!Y5,zap_útěcha!Q5," "))</f>
        <v>Krupková Klaudie</v>
      </c>
      <c r="F30" s="77"/>
      <c r="G30" s="74"/>
    </row>
    <row r="31" spans="1:7" ht="12" customHeight="1" x14ac:dyDescent="0.2">
      <c r="A31" s="245"/>
      <c r="B31" s="249"/>
      <c r="C31" s="88" t="str">
        <f>IF(A30&gt;0,VLOOKUP(A30,seznam!$A$4:$C$131,2),"------")</f>
        <v>bye</v>
      </c>
      <c r="D31" s="74"/>
      <c r="E31" s="77" t="str">
        <f>IF(zap_útěcha!W5&gt;zap_útěcha!Y5,CONCATENATE(zap_útěcha!W5,":",zap_útěcha!Y5,"   (",zap_útěcha!R5,";",zap_útěcha!S5,";",zap_útěcha!T5,";",zap_útěcha!U5,";",zap_útěcha!V5,")"),IF(zap_útěcha!W5&lt;zap_útěcha!Y5,CONCATENATE(zap_útěcha!Y5,":",zap_útěcha!W5,"   (",IF(zap_útěcha!R5="0","-0",-zap_útěcha!R5),";",IF(zap_útěcha!S5="0","-0",-zap_útěcha!S5),";",IF(zap_útěcha!T5="0","-0",-zap_útěcha!T5),";",IF(zap_útěcha!U5="0","-0",IF(LEN(zap_útěcha!U5)&gt;0,-zap_útěcha!U5,zap_útěcha!U5)),";",IF(LEN(zap_útěcha!V5)&gt;0,-zap_útěcha!V5,zap_útěcha!V5),")")," "))</f>
        <v>3:0   (1;1;4;;)</v>
      </c>
      <c r="F31" s="74"/>
      <c r="G31" s="74"/>
    </row>
    <row r="32" spans="1:7" ht="12" customHeight="1" x14ac:dyDescent="0.2">
      <c r="A32" s="244">
        <v>35</v>
      </c>
      <c r="B32" s="249">
        <v>16</v>
      </c>
      <c r="C32" s="75" t="str">
        <f>IF(A32&gt;0,VLOOKUP(A32,seznam!$A$4:$C$131,3),"------")</f>
        <v>KST Blansko</v>
      </c>
      <c r="D32" s="76" t="str">
        <f>IF(zap_útěcha!J9&gt;zap_útěcha!L9,zap_útěcha!B9,IF(zap_útěcha!J9&lt;zap_útěcha!L9,zap_útěcha!D9," "))</f>
        <v>Krupková Klaudie</v>
      </c>
      <c r="E32" s="77"/>
      <c r="F32" s="74"/>
      <c r="G32" s="74"/>
    </row>
    <row r="33" spans="1:7" ht="12" customHeight="1" x14ac:dyDescent="0.2">
      <c r="A33" s="245"/>
      <c r="B33" s="249"/>
      <c r="C33" s="89" t="str">
        <f>IF(A32&gt;0,VLOOKUP(A32,seznam!$A$4:$C$131,2),"------")</f>
        <v>Krupková Klaudie</v>
      </c>
      <c r="D33" s="74" t="str">
        <f>IF(zap_útěcha!J9&gt;zap_útěcha!L9,CONCATENATE(zap_útěcha!J9,":",zap_útěcha!L9,"   (",zap_útěcha!E9,";",zap_útěcha!F9,";",zap_útěcha!G9,";",zap_útěcha!H9,";",zap_útěcha!I9,")"),IF(zap_útěcha!J9&lt;zap_útěcha!L9,CONCATENATE(zap_útěcha!L9,":",zap_útěcha!J9,"   (",IF(zap_útěcha!E9="0","-0",-zap_útěcha!E9),";",IF(zap_útěcha!F9="0","-0",-zap_útěcha!F9),";",IF(zap_útěcha!G9="0","-0",-zap_útěcha!G9),";",IF(zap_útěcha!H9="0","-0",IF(LEN(zap_útěcha!H9)&gt;0,-zap_útěcha!H9,zap_útěcha!H9)),";",IF(LEN(zap_útěcha!I9)&gt;0,-zap_útěcha!I9,zap_útěcha!I9),")")," "))</f>
        <v>3:0   (0;0;0;;)</v>
      </c>
      <c r="E33" s="74"/>
      <c r="F33" s="74"/>
      <c r="G33" s="74"/>
    </row>
    <row r="34" spans="1:7" ht="12" customHeight="1" x14ac:dyDescent="0.2">
      <c r="A34" s="244"/>
      <c r="B34" s="249">
        <v>17</v>
      </c>
      <c r="C34" s="73" t="str">
        <f>IF(A34&gt;0,VLOOKUP(A34,seznam!$A$4:$C$131,3),"------")</f>
        <v>------</v>
      </c>
      <c r="D34" s="74"/>
      <c r="E34" s="74"/>
      <c r="F34" s="74"/>
      <c r="G34" s="74" t="str">
        <f>IF(zap_útěcha!W19&gt;zap_útěcha!Y19,zap_útěcha!O19,IF(zap_útěcha!W19&lt;zap_útěcha!Y19,zap_útěcha!Q19," "))</f>
        <v xml:space="preserve"> </v>
      </c>
    </row>
    <row r="35" spans="1:7" ht="12" customHeight="1" x14ac:dyDescent="0.2">
      <c r="A35" s="245"/>
      <c r="B35" s="249"/>
      <c r="C35" s="88" t="str">
        <f>IF(A34&gt;0,VLOOKUP(A34,seznam!$A$4:$C$131,2),"------")</f>
        <v>------</v>
      </c>
      <c r="D35" s="74"/>
      <c r="E35" s="160"/>
      <c r="F35" s="74"/>
      <c r="G35" s="74" t="str">
        <f>IF(zap_útěcha!W19&gt;zap_útěcha!Y19,CONCATENATE(zap_útěcha!W19,":",zap_útěcha!Y19,"   (",zap_útěcha!R19,";",zap_útěcha!S19,";",zap_útěcha!T19,";",zap_útěcha!U19,";",zap_útěcha!V19,")"),IF(zap_útěcha!W19&lt;zap_útěcha!Y19,CONCATENATE(zap_útěcha!Y19,":",zap_útěcha!W19,"   (",IF(zap_útěcha!R19="0","-0",-zap_útěcha!R19),";",IF(zap_útěcha!S19="0","-0",-zap_útěcha!S19),";",IF(zap_útěcha!T19="0","-0",-zap_útěcha!T19),";",IF(zap_útěcha!U19="0","-0",IF(LEN(zap_útěcha!U19)&gt;0,-zap_útěcha!U19,zap_útěcha!U19)),";",IF(LEN(zap_útěcha!V19)&gt;0,-zap_útěcha!V19,zap_útěcha!V19),")")," "))</f>
        <v xml:space="preserve"> </v>
      </c>
    </row>
    <row r="36" spans="1:7" ht="12" customHeight="1" x14ac:dyDescent="0.2">
      <c r="A36" s="244"/>
      <c r="B36" s="249">
        <v>18</v>
      </c>
      <c r="C36" s="75" t="str">
        <f>IF(A36&gt;0,VLOOKUP(A36,seznam!$A$4:$C$131,3),"------")</f>
        <v>------</v>
      </c>
      <c r="D36" s="76" t="str">
        <f>IF(zap_útěcha!J10&gt;zap_útěcha!L10,zap_útěcha!B10,IF(zap_útěcha!J10&lt;zap_útěcha!L10,zap_útěcha!D10," "))</f>
        <v xml:space="preserve"> </v>
      </c>
      <c r="E36" s="74"/>
      <c r="F36" s="74"/>
      <c r="G36" s="74"/>
    </row>
    <row r="37" spans="1:7" ht="12" customHeight="1" x14ac:dyDescent="0.2">
      <c r="A37" s="245"/>
      <c r="B37" s="249"/>
      <c r="C37" s="89" t="str">
        <f>IF(A36&gt;0,VLOOKUP(A36,seznam!$A$4:$C$131,2),"------")</f>
        <v>------</v>
      </c>
      <c r="D37" s="74" t="str">
        <f>IF(zap_útěcha!J10&gt;zap_útěcha!L10,CONCATENATE(zap_útěcha!J10,":",zap_útěcha!L10,"   (",zap_útěcha!E10,";",zap_útěcha!F10,";",zap_útěcha!G10,";",zap_útěcha!H10,";",zap_útěcha!I10,")"),IF(zap_útěcha!J10&lt;zap_útěcha!L10,CONCATENATE(zap_útěcha!L10,":",zap_útěcha!J10,"   (",IF(zap_útěcha!E10="0","-0",-zap_útěcha!E10),";",IF(zap_útěcha!F10="0","-0",-zap_útěcha!F10),";",IF(zap_útěcha!G10="0","-0",-zap_útěcha!G10),";",IF(zap_útěcha!H10="0","-0",IF(LEN(zap_útěcha!H10)&gt;0,-zap_útěcha!H10,zap_útěcha!H10)),";",IF(LEN(zap_útěcha!I10)&gt;0,-zap_útěcha!I10,zap_útěcha!I10),")")," "))</f>
        <v xml:space="preserve"> </v>
      </c>
      <c r="E37" s="77"/>
      <c r="F37" s="74"/>
      <c r="G37" s="74"/>
    </row>
    <row r="38" spans="1:7" ht="12" customHeight="1" x14ac:dyDescent="0.2">
      <c r="A38" s="244"/>
      <c r="B38" s="249">
        <v>19</v>
      </c>
      <c r="C38" s="73" t="str">
        <f>IF(A38&gt;0,VLOOKUP(A38,seznam!$A$4:$C$131,3),"------")</f>
        <v>------</v>
      </c>
      <c r="D38" s="74"/>
      <c r="E38" s="78" t="str">
        <f>IF(zap_útěcha!W6&gt;zap_útěcha!Y6,zap_útěcha!O6,IF(zap_útěcha!W6&lt;zap_útěcha!Y6,zap_útěcha!Q6," "))</f>
        <v xml:space="preserve"> </v>
      </c>
      <c r="F38" s="74"/>
      <c r="G38" s="74"/>
    </row>
    <row r="39" spans="1:7" ht="12" customHeight="1" x14ac:dyDescent="0.2">
      <c r="A39" s="245"/>
      <c r="B39" s="249"/>
      <c r="C39" s="88" t="str">
        <f>IF(A38&gt;0,VLOOKUP(A38,seznam!$A$4:$C$131,2),"------")</f>
        <v>------</v>
      </c>
      <c r="D39" s="74"/>
      <c r="E39" s="77" t="str">
        <f>IF(zap_útěcha!W6&gt;zap_útěcha!Y6,CONCATENATE(zap_útěcha!W6,":",zap_útěcha!Y6,"   (",zap_útěcha!R6,";",zap_útěcha!S6,";",zap_útěcha!T6,";",zap_útěcha!U6,";",zap_útěcha!V6,")"),IF(zap_útěcha!W6&lt;zap_útěcha!Y6,CONCATENATE(zap_útěcha!Y6,":",zap_útěcha!W6,"   (",IF(zap_útěcha!R6="0","-0",-zap_útěcha!R6),";",IF(zap_útěcha!S6="0","-0",-zap_útěcha!S6),";",IF(zap_útěcha!T6="0","-0",-zap_útěcha!T6),";",IF(zap_útěcha!U6="0","-0",IF(LEN(zap_útěcha!U6)&gt;0,-zap_útěcha!U6,zap_útěcha!U6)),";",IF(LEN(zap_útěcha!V6)&gt;0,-zap_útěcha!V6,zap_útěcha!V6),")")," "))</f>
        <v xml:space="preserve"> </v>
      </c>
      <c r="F39" s="77"/>
      <c r="G39" s="74"/>
    </row>
    <row r="40" spans="1:7" ht="12" customHeight="1" x14ac:dyDescent="0.2">
      <c r="A40" s="244"/>
      <c r="B40" s="249">
        <v>20</v>
      </c>
      <c r="C40" s="75" t="str">
        <f>IF(A40&gt;0,VLOOKUP(A40,seznam!$A$4:$C$131,3),"------")</f>
        <v>------</v>
      </c>
      <c r="D40" s="76" t="str">
        <f>IF(zap_útěcha!J11&gt;zap_útěcha!L11,zap_útěcha!B11,IF(zap_útěcha!J11&lt;zap_útěcha!L11,zap_útěcha!D11," "))</f>
        <v xml:space="preserve"> </v>
      </c>
      <c r="E40" s="77"/>
      <c r="F40" s="77"/>
      <c r="G40" s="74"/>
    </row>
    <row r="41" spans="1:7" ht="12" customHeight="1" x14ac:dyDescent="0.2">
      <c r="A41" s="245"/>
      <c r="B41" s="249"/>
      <c r="C41" s="89" t="str">
        <f>IF(A40&gt;0,VLOOKUP(A40,seznam!$A$4:$C$131,2),"------")</f>
        <v>------</v>
      </c>
      <c r="D41" s="74" t="str">
        <f>IF(zap_útěcha!J11&gt;zap_útěcha!L11,CONCATENATE(zap_útěcha!J11,":",zap_útěcha!L11,"   (",zap_útěcha!E11,";",zap_útěcha!F11,";",zap_útěcha!G11,";",zap_útěcha!H11,";",zap_útěcha!I11,")"),IF(zap_útěcha!J11&lt;zap_útěcha!L11,CONCATENATE(zap_útěcha!L11,":",zap_útěcha!J11,"   (",IF(zap_útěcha!E11="0","-0",-zap_útěcha!E11),";",IF(zap_útěcha!F11="0","-0",-zap_útěcha!F11),";",IF(zap_útěcha!G11="0","-0",-zap_útěcha!G11),";",IF(zap_útěcha!H11="0","-0",IF(LEN(zap_útěcha!H11)&gt;0,-zap_útěcha!H11,zap_útěcha!H11)),";",IF(LEN(zap_útěcha!I11)&gt;0,-zap_útěcha!I11,zap_útěcha!I11),")")," "))</f>
        <v xml:space="preserve"> </v>
      </c>
      <c r="E41" s="74"/>
      <c r="F41" s="77"/>
      <c r="G41" s="74"/>
    </row>
    <row r="42" spans="1:7" ht="12" customHeight="1" x14ac:dyDescent="0.2">
      <c r="A42" s="244"/>
      <c r="B42" s="249">
        <v>21</v>
      </c>
      <c r="C42" s="73" t="str">
        <f>IF(A42&gt;0,VLOOKUP(A42,seznam!$A$4:$C$131,3),"------")</f>
        <v>------</v>
      </c>
      <c r="D42" s="74"/>
      <c r="E42" s="74"/>
      <c r="F42" s="78" t="str">
        <f>IF(zap_útěcha!W13&gt;zap_útěcha!Y13,zap_útěcha!O13,IF(zap_útěcha!W13&lt;zap_útěcha!Y13,zap_útěcha!Q13," "))</f>
        <v xml:space="preserve"> </v>
      </c>
      <c r="G42" s="74"/>
    </row>
    <row r="43" spans="1:7" ht="12" customHeight="1" x14ac:dyDescent="0.2">
      <c r="A43" s="245"/>
      <c r="B43" s="249"/>
      <c r="C43" s="88" t="str">
        <f>IF(A42&gt;0,VLOOKUP(A42,seznam!$A$4:$C$131,2),"------")</f>
        <v>------</v>
      </c>
      <c r="D43" s="74"/>
      <c r="E43" s="74"/>
      <c r="F43" s="77" t="str">
        <f>IF(zap_útěcha!W13&gt;zap_útěcha!Y13,CONCATENATE(zap_útěcha!W13,":",zap_útěcha!Y13,"   (",zap_útěcha!R13,";",zap_útěcha!S13,";",zap_útěcha!T13,";",zap_útěcha!U13,";",zap_útěcha!V13,")"),IF(zap_útěcha!W13&lt;zap_útěcha!Y13,CONCATENATE(zap_útěcha!Y13,":",zap_útěcha!W13,"   (",IF(zap_útěcha!R13="0","-0",-zap_útěcha!R13),";",IF(zap_útěcha!S13="0","-0",-zap_útěcha!S13),";",IF(zap_útěcha!T13="0","-0",-zap_útěcha!T13),";",IF(zap_útěcha!U13="0","-0",IF(LEN(zap_útěcha!U13)&gt;0,-zap_útěcha!U13,zap_útěcha!U13)),";",IF(LEN(zap_útěcha!V13)&gt;0,-zap_útěcha!V13,zap_útěcha!V13),")")," "))</f>
        <v xml:space="preserve"> </v>
      </c>
      <c r="G43" s="77"/>
    </row>
    <row r="44" spans="1:7" ht="12" customHeight="1" x14ac:dyDescent="0.2">
      <c r="A44" s="244"/>
      <c r="B44" s="249">
        <v>22</v>
      </c>
      <c r="C44" s="75" t="str">
        <f>IF(A44&gt;0,VLOOKUP(A44,seznam!$A$4:$C$131,3),"------")</f>
        <v>------</v>
      </c>
      <c r="D44" s="76" t="str">
        <f>IF(zap_útěcha!J12&gt;zap_útěcha!L12,zap_útěcha!B12,IF(zap_útěcha!J12&lt;zap_útěcha!L12,zap_útěcha!D12," "))</f>
        <v xml:space="preserve"> </v>
      </c>
      <c r="E44" s="74"/>
      <c r="F44" s="77"/>
      <c r="G44" s="77"/>
    </row>
    <row r="45" spans="1:7" ht="12" customHeight="1" x14ac:dyDescent="0.2">
      <c r="A45" s="245"/>
      <c r="B45" s="249"/>
      <c r="C45" s="89" t="str">
        <f>IF(A44&gt;0,VLOOKUP(A44,seznam!$A$4:$C$131,2),"------")</f>
        <v>------</v>
      </c>
      <c r="D45" s="74" t="str">
        <f>IF(zap_útěcha!J12&gt;zap_útěcha!L12,CONCATENATE(zap_útěcha!J12,":",zap_útěcha!L12,"   (",zap_útěcha!E12,";",zap_útěcha!F12,";",zap_útěcha!G12,";",zap_útěcha!H12,";",zap_útěcha!I12,")"),IF(zap_útěcha!J12&lt;zap_útěcha!L12,CONCATENATE(zap_útěcha!L12,":",zap_útěcha!J12,"   (",IF(zap_útěcha!E12="0","-0",-zap_útěcha!E12),";",IF(zap_útěcha!F12="0","-0",-zap_útěcha!F12),";",IF(zap_útěcha!G12="0","-0",-zap_útěcha!G12),";",IF(zap_útěcha!H12="0","-0",IF(LEN(zap_útěcha!H12)&gt;0,-zap_útěcha!H12,zap_útěcha!H12)),";",IF(LEN(zap_útěcha!I12)&gt;0,-zap_útěcha!I12,zap_útěcha!I12),")")," "))</f>
        <v xml:space="preserve"> </v>
      </c>
      <c r="E45" s="77"/>
      <c r="F45" s="77"/>
      <c r="G45" s="77"/>
    </row>
    <row r="46" spans="1:7" ht="12" customHeight="1" x14ac:dyDescent="0.2">
      <c r="A46" s="244"/>
      <c r="B46" s="249">
        <v>23</v>
      </c>
      <c r="C46" s="73" t="str">
        <f>IF(A46&gt;0,VLOOKUP(A46,seznam!$A$4:$C$131,3),"------")</f>
        <v>------</v>
      </c>
      <c r="D46" s="74"/>
      <c r="E46" s="78" t="str">
        <f>IF(zap_útěcha!W7&gt;zap_útěcha!Y7,zap_útěcha!O7,IF(zap_útěcha!W7&lt;zap_útěcha!Y7,zap_útěcha!Q7," "))</f>
        <v xml:space="preserve"> </v>
      </c>
      <c r="F46" s="77"/>
      <c r="G46" s="77"/>
    </row>
    <row r="47" spans="1:7" ht="12" customHeight="1" x14ac:dyDescent="0.2">
      <c r="A47" s="245"/>
      <c r="B47" s="249"/>
      <c r="C47" s="88" t="str">
        <f>IF(A46&gt;0,VLOOKUP(A46,seznam!$A$4:$C$131,2),"------")</f>
        <v>------</v>
      </c>
      <c r="D47" s="74"/>
      <c r="E47" s="77" t="str">
        <f>IF(zap_útěcha!W7&gt;zap_útěcha!Y7,CONCATENATE(zap_útěcha!W7,":",zap_útěcha!Y7,"   (",zap_útěcha!R7,";",zap_útěcha!S7,";",zap_útěcha!T7,";",zap_útěcha!U7,";",zap_útěcha!V7,")"),IF(zap_útěcha!W7&lt;zap_útěcha!Y7,CONCATENATE(zap_útěcha!Y7,":",zap_útěcha!W7,"   (",IF(zap_útěcha!R7="0","-0",-zap_útěcha!R7),";",IF(zap_útěcha!S7="0","-0",-zap_útěcha!S7),";",IF(zap_útěcha!T7="0","-0",-zap_útěcha!T7),";",IF(zap_útěcha!U7="0","-0",IF(LEN(zap_útěcha!U7)&gt;0,-zap_útěcha!U7,zap_útěcha!U7)),";",IF(LEN(zap_útěcha!V7)&gt;0,-zap_útěcha!V7,zap_útěcha!V7),")")," "))</f>
        <v xml:space="preserve"> </v>
      </c>
      <c r="F47" s="74"/>
      <c r="G47" s="77"/>
    </row>
    <row r="48" spans="1:7" ht="12" customHeight="1" x14ac:dyDescent="0.2">
      <c r="A48" s="244"/>
      <c r="B48" s="249">
        <v>24</v>
      </c>
      <c r="C48" s="75" t="str">
        <f>IF(A48&gt;0,VLOOKUP(A48,seznam!$A$4:$C$131,3),"------")</f>
        <v>------</v>
      </c>
      <c r="D48" s="76" t="str">
        <f>IF(zap_útěcha!J13&gt;zap_útěcha!L13,zap_útěcha!B13,IF(zap_útěcha!J13&lt;zap_útěcha!L13,zap_útěcha!D13," "))</f>
        <v xml:space="preserve"> </v>
      </c>
      <c r="E48" s="77"/>
      <c r="F48" s="74"/>
      <c r="G48" s="77"/>
    </row>
    <row r="49" spans="1:7" ht="12" customHeight="1" x14ac:dyDescent="0.2">
      <c r="A49" s="245"/>
      <c r="B49" s="249"/>
      <c r="C49" s="89" t="str">
        <f>IF(A48&gt;0,VLOOKUP(A48,seznam!$A$4:$C$131,2),"------")</f>
        <v>------</v>
      </c>
      <c r="D49" s="74" t="str">
        <f>IF(zap_útěcha!J13&gt;zap_útěcha!L13,CONCATENATE(zap_útěcha!J13,":",zap_útěcha!L13,"   (",zap_útěcha!E13,";",zap_útěcha!F13,";",zap_útěcha!G13,";",zap_útěcha!H13,";",zap_útěcha!I13,")"),IF(zap_útěcha!J13&lt;zap_útěcha!L13,CONCATENATE(zap_útěcha!L13,":",zap_útěcha!J13,"   (",IF(zap_útěcha!E13="0","-0",-zap_útěcha!E13),";",IF(zap_útěcha!F13="0","-0",-zap_útěcha!F13),";",IF(zap_útěcha!G13="0","-0",-zap_útěcha!G13),";",IF(zap_útěcha!H13="0","-0",IF(LEN(zap_útěcha!H13)&gt;0,-zap_útěcha!H13,zap_útěcha!H13)),";",IF(LEN(zap_útěcha!I13)&gt;0,-zap_útěcha!I13,zap_útěcha!I13),")")," "))</f>
        <v xml:space="preserve"> </v>
      </c>
      <c r="E49" s="74"/>
      <c r="F49" s="74"/>
      <c r="G49" s="77"/>
    </row>
    <row r="50" spans="1:7" ht="12" customHeight="1" x14ac:dyDescent="0.2">
      <c r="A50" s="244"/>
      <c r="B50" s="249">
        <v>25</v>
      </c>
      <c r="C50" s="73" t="str">
        <f>IF(A50&gt;0,VLOOKUP(A50,seznam!$A$4:$C$131,3),"------")</f>
        <v>------</v>
      </c>
      <c r="D50" s="74"/>
      <c r="E50" s="74"/>
      <c r="F50" s="74"/>
      <c r="G50" s="78" t="str">
        <f>IF(zap_útěcha!W17&gt;zap_útěcha!Y17,zap_útěcha!O17,IF(zap_útěcha!W17&lt;zap_útěcha!Y17,zap_útěcha!Q17," "))</f>
        <v xml:space="preserve"> </v>
      </c>
    </row>
    <row r="51" spans="1:7" ht="12" customHeight="1" x14ac:dyDescent="0.2">
      <c r="A51" s="245"/>
      <c r="B51" s="249"/>
      <c r="C51" s="88" t="str">
        <f>IF(A50&gt;0,VLOOKUP(A50,seznam!$A$4:$C$131,2),"------")</f>
        <v>------</v>
      </c>
      <c r="D51" s="74"/>
      <c r="E51" s="74"/>
      <c r="F51" s="74"/>
      <c r="G51" s="77" t="str">
        <f>IF(zap_útěcha!W17&gt;zap_útěcha!Y17,CONCATENATE(zap_útěcha!W17,":",zap_útěcha!Y17,"   (",zap_útěcha!R17,";",zap_útěcha!S17,";",zap_útěcha!T17,";",zap_útěcha!U17,";",zap_útěcha!V17,")"),IF(zap_útěcha!W17&lt;zap_útěcha!Y17,CONCATENATE(zap_útěcha!Y17,":",zap_útěcha!W17,"   (",IF(zap_útěcha!R17="0","-0",-zap_útěcha!R17),";",IF(zap_útěcha!S17="0","-0",-zap_útěcha!S17),";",IF(zap_útěcha!T17="0","-0",-zap_útěcha!T17),";",IF(zap_útěcha!U17="0","-0",IF(LEN(zap_útěcha!U17)&gt;0,-zap_útěcha!U17,zap_útěcha!U17)),";",IF(LEN(zap_útěcha!V17)&gt;0,-zap_útěcha!V17,zap_útěcha!V17),")")," "))</f>
        <v xml:space="preserve"> </v>
      </c>
    </row>
    <row r="52" spans="1:7" ht="12" customHeight="1" x14ac:dyDescent="0.2">
      <c r="A52" s="244"/>
      <c r="B52" s="249">
        <v>26</v>
      </c>
      <c r="C52" s="75" t="str">
        <f>IF(A52&gt;0,VLOOKUP(A52,seznam!$A$4:$C$131,3),"------")</f>
        <v>------</v>
      </c>
      <c r="D52" s="76" t="str">
        <f>IF(zap_útěcha!J14&gt;zap_útěcha!L14,zap_útěcha!B14,IF(zap_útěcha!J14&lt;zap_útěcha!L14,zap_útěcha!D14," "))</f>
        <v xml:space="preserve"> </v>
      </c>
      <c r="E52" s="74"/>
      <c r="F52" s="74"/>
      <c r="G52" s="77"/>
    </row>
    <row r="53" spans="1:7" ht="12" customHeight="1" x14ac:dyDescent="0.2">
      <c r="A53" s="245"/>
      <c r="B53" s="249"/>
      <c r="C53" s="89" t="str">
        <f>IF(A52&gt;0,VLOOKUP(A52,seznam!$A$4:$C$131,2),"------")</f>
        <v>------</v>
      </c>
      <c r="D53" s="74" t="str">
        <f>IF(zap_útěcha!J14&gt;zap_útěcha!L14,CONCATENATE(zap_útěcha!J14,":",zap_útěcha!L14,"   (",zap_útěcha!E14,";",zap_útěcha!F14,";",zap_útěcha!G14,";",zap_útěcha!H14,";",zap_útěcha!I14,")"),IF(zap_útěcha!J14&lt;zap_útěcha!L14,CONCATENATE(zap_útěcha!L14,":",zap_útěcha!J14,"   (",IF(zap_útěcha!E14="0","-0",-zap_útěcha!E14),";",IF(zap_útěcha!F14="0","-0",-zap_útěcha!F14),";",IF(zap_útěcha!G14="0","-0",-zap_útěcha!G14),";",IF(zap_útěcha!H14="0","-0",IF(LEN(zap_útěcha!H14)&gt;0,-zap_útěcha!H14,zap_útěcha!H14)),";",IF(LEN(zap_útěcha!I14)&gt;0,-zap_útěcha!I14,zap_útěcha!I14),")")," "))</f>
        <v xml:space="preserve"> </v>
      </c>
      <c r="E53" s="77"/>
      <c r="F53" s="74"/>
      <c r="G53" s="77"/>
    </row>
    <row r="54" spans="1:7" ht="12" customHeight="1" x14ac:dyDescent="0.2">
      <c r="A54" s="244"/>
      <c r="B54" s="249">
        <v>27</v>
      </c>
      <c r="C54" s="73" t="str">
        <f>IF(A54&gt;0,VLOOKUP(A54,seznam!$A$4:$C$131,3),"------")</f>
        <v>------</v>
      </c>
      <c r="D54" s="74"/>
      <c r="E54" s="78" t="str">
        <f>IF(zap_útěcha!W8&gt;zap_útěcha!Y8,zap_útěcha!O8,IF(zap_útěcha!W8&lt;zap_útěcha!Y8,zap_útěcha!Q8," "))</f>
        <v xml:space="preserve"> </v>
      </c>
      <c r="F54" s="74"/>
      <c r="G54" s="77"/>
    </row>
    <row r="55" spans="1:7" ht="12" customHeight="1" x14ac:dyDescent="0.2">
      <c r="A55" s="245"/>
      <c r="B55" s="249"/>
      <c r="C55" s="88" t="str">
        <f>IF(A54&gt;0,VLOOKUP(A54,seznam!$A$4:$C$131,2),"------")</f>
        <v>------</v>
      </c>
      <c r="D55" s="74"/>
      <c r="E55" s="77" t="str">
        <f>IF(zap_útěcha!W8&gt;zap_útěcha!Y8,CONCATENATE(zap_útěcha!W8,":",zap_útěcha!Y8,"   (",zap_útěcha!R8,";",zap_útěcha!S8,";",zap_útěcha!T8,";",zap_útěcha!U8,";",zap_útěcha!V8,")"),IF(zap_útěcha!W8&lt;zap_útěcha!Y8,CONCATENATE(zap_útěcha!Y8,":",zap_útěcha!W8,"   (",IF(zap_útěcha!R8="0","-0",-zap_útěcha!R8),";",IF(zap_útěcha!S8="0","-0",-zap_útěcha!S8),";",IF(zap_útěcha!T8="0","-0",-zap_útěcha!T8),";",IF(zap_útěcha!U8="0","-0",IF(LEN(zap_útěcha!U8)&gt;0,-zap_útěcha!U8,zap_útěcha!U8)),";",IF(LEN(zap_útěcha!V8)&gt;0,-zap_útěcha!V8,zap_útěcha!V8),")")," "))</f>
        <v xml:space="preserve"> </v>
      </c>
      <c r="F55" s="77"/>
      <c r="G55" s="77"/>
    </row>
    <row r="56" spans="1:7" ht="12" customHeight="1" x14ac:dyDescent="0.2">
      <c r="A56" s="244"/>
      <c r="B56" s="249">
        <v>28</v>
      </c>
      <c r="C56" s="75" t="str">
        <f>IF(A56&gt;0,VLOOKUP(A56,seznam!$A$4:$C$131,3),"------")</f>
        <v>------</v>
      </c>
      <c r="D56" s="76" t="str">
        <f>IF(zap_útěcha!J15&gt;zap_útěcha!L15,zap_útěcha!B15,IF(zap_útěcha!J15&lt;zap_útěcha!L15,zap_útěcha!D15," "))</f>
        <v xml:space="preserve"> </v>
      </c>
      <c r="E56" s="77"/>
      <c r="F56" s="77"/>
      <c r="G56" s="77"/>
    </row>
    <row r="57" spans="1:7" ht="12" customHeight="1" x14ac:dyDescent="0.2">
      <c r="A57" s="245"/>
      <c r="B57" s="249"/>
      <c r="C57" s="89" t="str">
        <f>IF(A56&gt;0,VLOOKUP(A56,seznam!$A$4:$C$131,2),"------")</f>
        <v>------</v>
      </c>
      <c r="D57" s="74" t="str">
        <f>IF(zap_útěcha!J15&gt;zap_útěcha!L15,CONCATENATE(zap_útěcha!J15,":",zap_útěcha!L15,"   (",zap_útěcha!E15,";",zap_útěcha!F15,";",zap_útěcha!G15,";",zap_útěcha!H15,";",zap_útěcha!I15,")"),IF(zap_útěcha!J15&lt;zap_útěcha!L15,CONCATENATE(zap_útěcha!L15,":",zap_útěcha!J15,"   (",IF(zap_útěcha!E15="0","-0",-zap_útěcha!E15),";",IF(zap_útěcha!F15="0","-0",-zap_útěcha!F15),";",IF(zap_útěcha!G15="0","-0",-zap_útěcha!G15),";",IF(zap_útěcha!H15="0","-0",IF(LEN(zap_útěcha!H15)&gt;0,-zap_útěcha!H15,zap_útěcha!H15)),";",IF(LEN(zap_útěcha!I15)&gt;0,-zap_útěcha!I15,zap_útěcha!I15),")")," "))</f>
        <v xml:space="preserve"> </v>
      </c>
      <c r="E57" s="74"/>
      <c r="F57" s="77"/>
      <c r="G57" s="77"/>
    </row>
    <row r="58" spans="1:7" ht="12" customHeight="1" x14ac:dyDescent="0.2">
      <c r="A58" s="244"/>
      <c r="B58" s="249">
        <v>29</v>
      </c>
      <c r="C58" s="73" t="str">
        <f>IF(A58&gt;0,VLOOKUP(A58,seznam!$A$4:$C$131,3),"------")</f>
        <v>------</v>
      </c>
      <c r="D58" s="74"/>
      <c r="E58" s="74"/>
      <c r="F58" s="78" t="str">
        <f>IF(zap_útěcha!W14&gt;zap_útěcha!Y14,zap_útěcha!O14,IF(zap_útěcha!W14&lt;zap_útěcha!Y14,zap_útěcha!Q14," "))</f>
        <v xml:space="preserve"> </v>
      </c>
      <c r="G58" s="77"/>
    </row>
    <row r="59" spans="1:7" ht="12" customHeight="1" x14ac:dyDescent="0.2">
      <c r="A59" s="245"/>
      <c r="B59" s="249"/>
      <c r="C59" s="88" t="str">
        <f>IF(A58&gt;0,VLOOKUP(A58,seznam!$A$4:$C$131,2),"------")</f>
        <v>------</v>
      </c>
      <c r="D59" s="74"/>
      <c r="E59" s="74"/>
      <c r="F59" s="77" t="str">
        <f>IF(zap_útěcha!W14&gt;zap_útěcha!Y14,CONCATENATE(zap_útěcha!W14,":",zap_útěcha!Y14,"   (",zap_útěcha!R14,";",zap_útěcha!S14,";",zap_útěcha!T14,";",zap_útěcha!U14,";",zap_útěcha!V14,")"),IF(zap_útěcha!W14&lt;zap_útěcha!Y14,CONCATENATE(zap_útěcha!Y14,":",zap_útěcha!W14,"   (",IF(zap_útěcha!R14="0","-0",-zap_útěcha!R14),";",IF(zap_útěcha!S14="0","-0",-zap_útěcha!S14),";",IF(zap_útěcha!T14="0","-0",-zap_útěcha!T14),";",IF(zap_útěcha!U14="0","-0",IF(LEN(zap_útěcha!U14)&gt;0,-zap_útěcha!U14,zap_útěcha!U14)),";",IF(LEN(zap_útěcha!V14)&gt;0,-zap_útěcha!V14,zap_útěcha!V14),")")," "))</f>
        <v xml:space="preserve"> </v>
      </c>
      <c r="G59" s="74"/>
    </row>
    <row r="60" spans="1:7" ht="12" customHeight="1" x14ac:dyDescent="0.2">
      <c r="A60" s="244"/>
      <c r="B60" s="249">
        <v>30</v>
      </c>
      <c r="C60" s="75" t="str">
        <f>IF(A60&gt;0,VLOOKUP(A60,seznam!$A$4:$C$131,3),"------")</f>
        <v>------</v>
      </c>
      <c r="D60" s="76" t="str">
        <f>IF(zap_útěcha!J16&gt;zap_útěcha!L16,zap_útěcha!B16,IF(zap_útěcha!J16&lt;zap_útěcha!L16,zap_útěcha!D16," "))</f>
        <v xml:space="preserve"> </v>
      </c>
      <c r="E60" s="74"/>
      <c r="F60" s="77"/>
      <c r="G60" s="74"/>
    </row>
    <row r="61" spans="1:7" ht="12" customHeight="1" x14ac:dyDescent="0.2">
      <c r="A61" s="245"/>
      <c r="B61" s="249"/>
      <c r="C61" s="89" t="str">
        <f>IF(A60&gt;0,VLOOKUP(A60,seznam!$A$4:$C$131,2),"------")</f>
        <v>------</v>
      </c>
      <c r="D61" s="74" t="str">
        <f>IF(zap_útěcha!J16&gt;zap_útěcha!L16,CONCATENATE(zap_útěcha!J16,":",zap_útěcha!L16,"   (",zap_útěcha!E16,";",zap_útěcha!F16,";",zap_útěcha!G16,";",zap_útěcha!H16,";",zap_útěcha!I16,")"),IF(zap_útěcha!J16&lt;zap_útěcha!L16,CONCATENATE(zap_útěcha!L16,":",zap_útěcha!J16,"   (",IF(zap_útěcha!E16="0","-0",-zap_útěcha!E16),";",IF(zap_útěcha!F16="0","-0",-zap_útěcha!F16),";",IF(zap_útěcha!G16="0","-0",-zap_útěcha!G16),";",IF(zap_útěcha!H16="0","-0",IF(LEN(zap_útěcha!H16)&gt;0,-zap_útěcha!H16,zap_útěcha!H16)),";",IF(LEN(zap_útěcha!I16)&gt;0,-zap_útěcha!I16,zap_útěcha!I16),")")," "))</f>
        <v xml:space="preserve"> </v>
      </c>
      <c r="E61" s="77"/>
      <c r="F61" s="77"/>
      <c r="G61" s="74"/>
    </row>
    <row r="62" spans="1:7" ht="12" customHeight="1" x14ac:dyDescent="0.2">
      <c r="A62" s="244"/>
      <c r="B62" s="249">
        <v>31</v>
      </c>
      <c r="C62" s="73" t="str">
        <f>IF(A62&gt;0,VLOOKUP(A62,seznam!$A$4:$C$131,3),"------")</f>
        <v>------</v>
      </c>
      <c r="D62" s="74"/>
      <c r="E62" s="78" t="str">
        <f>IF(zap_útěcha!W9&gt;zap_útěcha!Y9,zap_útěcha!O9,IF(zap_útěcha!W9&lt;zap_útěcha!Y9,zap_útěcha!Q9," "))</f>
        <v xml:space="preserve"> </v>
      </c>
      <c r="F62" s="77"/>
      <c r="G62" s="74"/>
    </row>
    <row r="63" spans="1:7" ht="12" customHeight="1" x14ac:dyDescent="0.2">
      <c r="A63" s="245"/>
      <c r="B63" s="249"/>
      <c r="C63" s="88" t="str">
        <f>IF(A62&gt;0,VLOOKUP(A62,seznam!$A$4:$C$131,2),"------")</f>
        <v>------</v>
      </c>
      <c r="D63" s="74"/>
      <c r="E63" s="77" t="str">
        <f>IF(zap_útěcha!W9&gt;zap_útěcha!Y9,CONCATENATE(zap_útěcha!W9,":",zap_útěcha!Y9,"   (",zap_útěcha!R9,";",zap_útěcha!S9,";",zap_útěcha!T9,";",zap_útěcha!U9,";",zap_útěcha!V9,")"),IF(zap_útěcha!W9&lt;zap_útěcha!Y9,CONCATENATE(zap_útěcha!Y9,":",zap_útěcha!W9,"   (",IF(zap_útěcha!R9="0","-0",-zap_útěcha!R9),";",IF(zap_útěcha!S9="0","-0",-zap_útěcha!S9),";",IF(zap_útěcha!T9="0","-0",-zap_útěcha!T9),";",IF(zap_útěcha!U9="0","-0",IF(LEN(zap_útěcha!U9)&gt;0,-zap_útěcha!U9,zap_útěcha!U9)),";",IF(LEN(zap_útěcha!V9)&gt;0,-zap_útěcha!V9,zap_útěcha!V9),")")," "))</f>
        <v xml:space="preserve"> </v>
      </c>
      <c r="F63" s="74"/>
      <c r="G63" s="74"/>
    </row>
    <row r="64" spans="1:7" ht="12" customHeight="1" x14ac:dyDescent="0.2">
      <c r="A64" s="244"/>
      <c r="B64" s="176">
        <v>32</v>
      </c>
      <c r="C64" s="75" t="str">
        <f>IF(A64&gt;0,VLOOKUP(A64,seznam!$A$4:$C$131,3),"------")</f>
        <v>------</v>
      </c>
      <c r="D64" s="76" t="str">
        <f>IF(zap_útěcha!J17&gt;zap_útěcha!L17,zap_útěcha!B17,IF(zap_útěcha!J17&lt;zap_útěcha!L17,zap_útěcha!D17," "))</f>
        <v xml:space="preserve"> </v>
      </c>
      <c r="E64" s="77"/>
      <c r="F64" s="74"/>
      <c r="G64" s="74"/>
    </row>
    <row r="65" spans="1:7" ht="12" customHeight="1" x14ac:dyDescent="0.2">
      <c r="A65" s="245"/>
      <c r="B65" s="214"/>
      <c r="C65" s="89" t="str">
        <f>IF(A64&gt;0,VLOOKUP(A64,seznam!$A$4:$C$131,2),"------")</f>
        <v>------</v>
      </c>
      <c r="D65" s="74" t="str">
        <f>IF(zap_útěcha!J17&gt;zap_útěcha!L17,CONCATENATE(zap_útěcha!J17,":",zap_útěcha!L17,"   (",zap_útěcha!E17,";",zap_útěcha!F17,";",zap_útěcha!G17,";",zap_útěcha!H17,";",zap_útěcha!I17,")"),IF(zap_útěcha!J17&lt;zap_útěcha!L17,CONCATENATE(zap_útěcha!L17,":",zap_útěcha!J17,"   (",IF(zap_útěcha!E17="0","-0",-zap_útěcha!E17),";",IF(zap_útěcha!F17="0","-0",-zap_útěcha!F17),";",IF(zap_útěcha!G17="0","-0",-zap_útěcha!G17),";",IF(zap_útěcha!H17="0","-0",IF(LEN(zap_útěcha!H17)&gt;0,-zap_útěcha!H17,zap_útěcha!H17)),";",IF(LEN(zap_útěcha!I17)&gt;0,-zap_útěcha!I17,zap_útěcha!I17),")")," "))</f>
        <v xml:space="preserve"> </v>
      </c>
      <c r="E65" s="74"/>
      <c r="F65" s="74"/>
      <c r="G65" s="74"/>
    </row>
    <row r="66" spans="1:7" ht="12" customHeight="1" x14ac:dyDescent="0.2">
      <c r="A66" s="72"/>
      <c r="B66" s="72"/>
      <c r="C66" s="81"/>
      <c r="D66" s="74"/>
      <c r="E66" s="74"/>
      <c r="F66" s="82"/>
      <c r="G66" s="82"/>
    </row>
  </sheetData>
  <mergeCells count="65">
    <mergeCell ref="B64:B65"/>
    <mergeCell ref="B56:B57"/>
    <mergeCell ref="B58:B59"/>
    <mergeCell ref="B60:B61"/>
    <mergeCell ref="A56:A57"/>
    <mergeCell ref="A64:A65"/>
    <mergeCell ref="A58:A59"/>
    <mergeCell ref="A60:A61"/>
    <mergeCell ref="A62:A63"/>
    <mergeCell ref="B54:B55"/>
    <mergeCell ref="B62:B63"/>
    <mergeCell ref="B50:B51"/>
    <mergeCell ref="B52:B53"/>
    <mergeCell ref="A54:A55"/>
    <mergeCell ref="A52:A53"/>
    <mergeCell ref="A50:A51"/>
    <mergeCell ref="B46:B47"/>
    <mergeCell ref="B48:B49"/>
    <mergeCell ref="B42:B43"/>
    <mergeCell ref="B44:B45"/>
    <mergeCell ref="A42:A43"/>
    <mergeCell ref="A44:A45"/>
    <mergeCell ref="A46:A47"/>
    <mergeCell ref="A48:A49"/>
    <mergeCell ref="B38:B39"/>
    <mergeCell ref="B40:B41"/>
    <mergeCell ref="B34:B35"/>
    <mergeCell ref="B36:B37"/>
    <mergeCell ref="A34:A35"/>
    <mergeCell ref="A36:A37"/>
    <mergeCell ref="A38:A39"/>
    <mergeCell ref="A40:A41"/>
    <mergeCell ref="B30:B31"/>
    <mergeCell ref="B32:B33"/>
    <mergeCell ref="B26:B27"/>
    <mergeCell ref="B28:B29"/>
    <mergeCell ref="A32:A33"/>
    <mergeCell ref="A26:A27"/>
    <mergeCell ref="A28:A29"/>
    <mergeCell ref="A30:A31"/>
    <mergeCell ref="B24:B25"/>
    <mergeCell ref="B18:B19"/>
    <mergeCell ref="B20:B21"/>
    <mergeCell ref="A22:A23"/>
    <mergeCell ref="A24:A25"/>
    <mergeCell ref="A20:A21"/>
    <mergeCell ref="A18:A19"/>
    <mergeCell ref="A10:A11"/>
    <mergeCell ref="A12:A13"/>
    <mergeCell ref="A14:A15"/>
    <mergeCell ref="A16:A17"/>
    <mergeCell ref="B22:B23"/>
    <mergeCell ref="B1:G1"/>
    <mergeCell ref="B2:B3"/>
    <mergeCell ref="B4:B5"/>
    <mergeCell ref="B14:B15"/>
    <mergeCell ref="B16:B17"/>
    <mergeCell ref="B10:B11"/>
    <mergeCell ref="B12:B13"/>
    <mergeCell ref="A2:A3"/>
    <mergeCell ref="A4:A5"/>
    <mergeCell ref="A6:A7"/>
    <mergeCell ref="A8:A9"/>
    <mergeCell ref="B6:B7"/>
    <mergeCell ref="B8:B9"/>
  </mergeCells>
  <phoneticPr fontId="16" type="noConversion"/>
  <pageMargins left="0.19685039370078741" right="0.19685039370078741" top="0" bottom="0.59055118110236227" header="0" footer="0"/>
  <pageSetup paperSize="9" orientation="portrait" horizontalDpi="4294967293" vertic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10"/>
  <sheetViews>
    <sheetView workbookViewId="0">
      <selection activeCell="W10" sqref="W10"/>
    </sheetView>
  </sheetViews>
  <sheetFormatPr defaultColWidth="9.140625" defaultRowHeight="12.75" x14ac:dyDescent="0.2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50" t="s">
        <v>8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N1" s="250" t="s">
        <v>9</v>
      </c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</row>
    <row r="2" spans="1:25" x14ac:dyDescent="0.2">
      <c r="A2" s="52">
        <v>1</v>
      </c>
      <c r="B2" s="53" t="str">
        <f>' pavouk A'!C3</f>
        <v>Dvorský Vojtěch</v>
      </c>
      <c r="C2" s="54" t="s">
        <v>7</v>
      </c>
      <c r="D2" s="10" t="str">
        <f>' pavouk A'!C5</f>
        <v>bye</v>
      </c>
      <c r="E2" s="44"/>
      <c r="F2" s="41"/>
      <c r="G2" s="41"/>
      <c r="H2" s="41"/>
      <c r="I2" s="60"/>
      <c r="J2" s="58">
        <v>3</v>
      </c>
      <c r="K2" s="26" t="s">
        <v>6</v>
      </c>
      <c r="L2" s="27">
        <f t="shared" ref="L2" si="0"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2">
        <v>1</v>
      </c>
      <c r="O2" s="53" t="str">
        <f>' pavouk A'!D4</f>
        <v>Dvorský Vojtěch</v>
      </c>
      <c r="P2" s="54" t="s">
        <v>7</v>
      </c>
      <c r="Q2" s="10" t="str">
        <f>' pavouk A'!D8</f>
        <v>Kozel Ondřej</v>
      </c>
      <c r="R2" s="42" t="s">
        <v>23</v>
      </c>
      <c r="S2" s="43" t="s">
        <v>169</v>
      </c>
      <c r="T2" s="43" t="s">
        <v>24</v>
      </c>
      <c r="U2" s="43" t="s">
        <v>172</v>
      </c>
      <c r="V2" s="59" t="s">
        <v>179</v>
      </c>
      <c r="W2" s="57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6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2</v>
      </c>
    </row>
    <row r="3" spans="1:25" x14ac:dyDescent="0.2">
      <c r="A3" s="55">
        <v>2</v>
      </c>
      <c r="B3" s="50" t="str">
        <f>' pavouk A'!C7</f>
        <v>Kozel Ondřej</v>
      </c>
      <c r="C3" s="51" t="s">
        <v>7</v>
      </c>
      <c r="D3" s="11" t="str">
        <f>' pavouk A'!C9</f>
        <v>Tufová Laura</v>
      </c>
      <c r="E3" s="44" t="s">
        <v>22</v>
      </c>
      <c r="F3" s="41" t="s">
        <v>22</v>
      </c>
      <c r="G3" s="41" t="s">
        <v>174</v>
      </c>
      <c r="H3" s="41" t="s">
        <v>24</v>
      </c>
      <c r="I3" s="60"/>
      <c r="J3" s="58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6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1</v>
      </c>
      <c r="N3" s="55">
        <v>2</v>
      </c>
      <c r="O3" s="50" t="str">
        <f>' pavouk A'!D12</f>
        <v>Voráč Pavel</v>
      </c>
      <c r="P3" s="51" t="s">
        <v>7</v>
      </c>
      <c r="Q3" s="50" t="str">
        <f>' pavouk A'!D16</f>
        <v>Zechmeisterová Rebeka</v>
      </c>
      <c r="R3" s="44" t="s">
        <v>168</v>
      </c>
      <c r="S3" s="41" t="s">
        <v>169</v>
      </c>
      <c r="T3" s="41" t="s">
        <v>168</v>
      </c>
      <c r="U3" s="41" t="s">
        <v>174</v>
      </c>
      <c r="V3" s="60" t="s">
        <v>168</v>
      </c>
      <c r="W3" s="58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6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2</v>
      </c>
    </row>
    <row r="4" spans="1:25" x14ac:dyDescent="0.2">
      <c r="A4" s="55">
        <v>3</v>
      </c>
      <c r="B4" s="50" t="str">
        <f>' pavouk A'!C11</f>
        <v>Kmenta Josef</v>
      </c>
      <c r="C4" s="51" t="s">
        <v>7</v>
      </c>
      <c r="D4" s="11" t="str">
        <f>' pavouk A'!C13</f>
        <v>Voráč Pavel</v>
      </c>
      <c r="E4" s="44" t="s">
        <v>189</v>
      </c>
      <c r="F4" s="41" t="s">
        <v>171</v>
      </c>
      <c r="G4" s="41" t="s">
        <v>169</v>
      </c>
      <c r="H4" s="41"/>
      <c r="I4" s="60"/>
      <c r="J4" s="58">
        <f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6</v>
      </c>
      <c r="L4" s="27">
        <f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5">
        <v>3</v>
      </c>
      <c r="O4" s="50" t="str">
        <f>' pavouk A'!D20</f>
        <v>Polanská Claudia</v>
      </c>
      <c r="P4" s="51" t="s">
        <v>7</v>
      </c>
      <c r="Q4" s="11" t="str">
        <f>' pavouk A'!D24</f>
        <v>Topinka Vojtěch</v>
      </c>
      <c r="R4" s="44" t="s">
        <v>162</v>
      </c>
      <c r="S4" s="41" t="s">
        <v>13</v>
      </c>
      <c r="T4" s="41" t="s">
        <v>165</v>
      </c>
      <c r="U4" s="41"/>
      <c r="V4" s="60"/>
      <c r="W4" s="58">
        <f t="shared" ref="W4:W5" si="1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6</v>
      </c>
      <c r="Y4" s="27">
        <f t="shared" ref="Y4:Y5" si="2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.5" thickBot="1" x14ac:dyDescent="0.25">
      <c r="A5" s="55">
        <v>4</v>
      </c>
      <c r="B5" s="50" t="str">
        <f>' pavouk A'!C15</f>
        <v>bye</v>
      </c>
      <c r="C5" s="51" t="s">
        <v>7</v>
      </c>
      <c r="D5" s="11" t="str">
        <f>' pavouk A'!C17</f>
        <v>Zechmeisterová Rebeka</v>
      </c>
      <c r="E5" s="44"/>
      <c r="F5" s="41"/>
      <c r="G5" s="41"/>
      <c r="H5" s="41"/>
      <c r="I5" s="60"/>
      <c r="J5" s="58">
        <f t="shared" ref="J5" si="3"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6</v>
      </c>
      <c r="L5" s="27">
        <v>3</v>
      </c>
      <c r="N5" s="56">
        <v>4</v>
      </c>
      <c r="O5" s="61" t="str">
        <f>' pavouk A'!D28</f>
        <v>Kuklínek Tobias</v>
      </c>
      <c r="P5" s="62" t="s">
        <v>7</v>
      </c>
      <c r="Q5" s="12" t="str">
        <f>' pavouk A'!D32</f>
        <v>Cupáková Bára</v>
      </c>
      <c r="R5" s="45" t="s">
        <v>177</v>
      </c>
      <c r="S5" s="46" t="s">
        <v>173</v>
      </c>
      <c r="T5" s="46" t="s">
        <v>162</v>
      </c>
      <c r="U5" s="46" t="s">
        <v>164</v>
      </c>
      <c r="V5" s="63"/>
      <c r="W5" s="64">
        <f t="shared" si="1"/>
        <v>1</v>
      </c>
      <c r="X5" s="29" t="s">
        <v>6</v>
      </c>
      <c r="Y5" s="30">
        <f t="shared" si="2"/>
        <v>3</v>
      </c>
    </row>
    <row r="6" spans="1:25" ht="13.5" thickBot="1" x14ac:dyDescent="0.25">
      <c r="A6" s="55">
        <v>5</v>
      </c>
      <c r="B6" s="50" t="str">
        <f>' pavouk A'!C19</f>
        <v>Polanská Claudia</v>
      </c>
      <c r="C6" s="51" t="s">
        <v>7</v>
      </c>
      <c r="D6" s="11" t="str">
        <f>' pavouk A'!C21</f>
        <v>bye</v>
      </c>
      <c r="E6" s="44"/>
      <c r="F6" s="41"/>
      <c r="G6" s="41"/>
      <c r="H6" s="41"/>
      <c r="I6" s="60"/>
      <c r="J6" s="58">
        <v>3</v>
      </c>
      <c r="K6" s="26" t="s">
        <v>6</v>
      </c>
      <c r="L6" s="27">
        <f t="shared" ref="L6:L8" si="4">IF(AND(LEN(E6)&gt;0,MID(E6,1,1)="-"),"1","0")+IF(AND(LEN(F6)&gt;0,MID(F6,1,1)="-"),"1","0")+IF(AND(LEN(G6)&gt;0,MID(G6,1,1)="-"),"1","0")+IF(AND(LEN(H6)&gt;0,MID(H6,1,1)="-"),"1","0")+IF(AND(LEN(I6)&gt;0,MID(I6,1,1)="-"),"1","0")</f>
        <v>0</v>
      </c>
      <c r="N6" s="251" t="s">
        <v>10</v>
      </c>
      <c r="O6" s="251"/>
      <c r="P6" s="251"/>
      <c r="Q6" s="251"/>
      <c r="R6" s="250"/>
      <c r="S6" s="250"/>
      <c r="T6" s="250"/>
      <c r="U6" s="250"/>
      <c r="V6" s="250"/>
      <c r="W6" s="250"/>
      <c r="X6" s="250"/>
      <c r="Y6" s="250"/>
    </row>
    <row r="7" spans="1:25" x14ac:dyDescent="0.2">
      <c r="A7" s="55">
        <v>6</v>
      </c>
      <c r="B7" s="50" t="str">
        <f>' pavouk A'!C23</f>
        <v>Topinka Vojtěch</v>
      </c>
      <c r="C7" s="51" t="s">
        <v>7</v>
      </c>
      <c r="D7" s="11" t="str">
        <f>' pavouk A'!C25</f>
        <v>Šlampová Tereza</v>
      </c>
      <c r="E7" s="44" t="s">
        <v>175</v>
      </c>
      <c r="F7" s="41" t="s">
        <v>23</v>
      </c>
      <c r="G7" s="41" t="s">
        <v>162</v>
      </c>
      <c r="H7" s="41" t="s">
        <v>170</v>
      </c>
      <c r="I7" s="60"/>
      <c r="J7" s="58">
        <f t="shared" ref="J7:J9" si="5">IF(AND(LEN(E7)&gt;0,MID(E7,1,1)&lt;&gt;"-"),"1","0")+IF(AND(LEN(F7)&gt;0,MID(F7,1,1)&lt;&gt;"-"),"1","0")+IF(AND(LEN(G7)&gt;0,MID(G7,1,1)&lt;&gt;"-"),"1","0")+IF(AND(LEN(H7)&gt;0,MID(H7,1,1)&lt;&gt;"-"),"1","0")+IF(AND(LEN(I7)&gt;0,MID(I7,1,1)&lt;&gt;"-"),"1","0")</f>
        <v>3</v>
      </c>
      <c r="K7" s="26" t="s">
        <v>6</v>
      </c>
      <c r="L7" s="27">
        <f t="shared" si="4"/>
        <v>1</v>
      </c>
      <c r="N7" s="52">
        <v>1</v>
      </c>
      <c r="O7" s="53" t="str">
        <f>' pavouk A'!E6</f>
        <v>Dvorský Vojtěch</v>
      </c>
      <c r="P7" s="54" t="s">
        <v>7</v>
      </c>
      <c r="Q7" s="68" t="str">
        <f>' pavouk A'!E14</f>
        <v>Voráč Pavel</v>
      </c>
      <c r="R7" s="141" t="s">
        <v>168</v>
      </c>
      <c r="S7" s="43" t="s">
        <v>24</v>
      </c>
      <c r="T7" s="43" t="s">
        <v>14</v>
      </c>
      <c r="U7" s="43"/>
      <c r="V7" s="59"/>
      <c r="W7" s="57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6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0</v>
      </c>
    </row>
    <row r="8" spans="1:25" ht="13.5" thickBot="1" x14ac:dyDescent="0.25">
      <c r="A8" s="55">
        <v>7</v>
      </c>
      <c r="B8" s="50" t="str">
        <f>' pavouk A'!C27</f>
        <v>Mikulčík Adam</v>
      </c>
      <c r="C8" s="51" t="s">
        <v>7</v>
      </c>
      <c r="D8" s="11" t="str">
        <f>' pavouk A'!C29</f>
        <v>Kuklínek Tobias</v>
      </c>
      <c r="E8" s="167" t="s">
        <v>171</v>
      </c>
      <c r="F8" s="168" t="s">
        <v>172</v>
      </c>
      <c r="G8" s="168" t="s">
        <v>171</v>
      </c>
      <c r="H8" s="168"/>
      <c r="I8" s="169"/>
      <c r="J8" s="170">
        <f t="shared" si="5"/>
        <v>0</v>
      </c>
      <c r="K8" s="171" t="s">
        <v>6</v>
      </c>
      <c r="L8" s="172">
        <f t="shared" si="4"/>
        <v>3</v>
      </c>
      <c r="N8" s="56">
        <v>2</v>
      </c>
      <c r="O8" s="61" t="str">
        <f>' pavouk A'!E22</f>
        <v>Polanská Claudia</v>
      </c>
      <c r="P8" s="62" t="s">
        <v>7</v>
      </c>
      <c r="Q8" s="70" t="str">
        <f>' pavouk A'!E30</f>
        <v>Cupáková Bára</v>
      </c>
      <c r="R8" s="143" t="s">
        <v>169</v>
      </c>
      <c r="S8" s="46" t="s">
        <v>166</v>
      </c>
      <c r="T8" s="46" t="s">
        <v>170</v>
      </c>
      <c r="U8" s="46" t="s">
        <v>23</v>
      </c>
      <c r="V8" s="63"/>
      <c r="W8" s="64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3</v>
      </c>
      <c r="X8" s="29" t="s">
        <v>6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1</v>
      </c>
    </row>
    <row r="9" spans="1:25" ht="13.5" thickBot="1" x14ac:dyDescent="0.25">
      <c r="A9" s="56">
        <v>8</v>
      </c>
      <c r="B9" s="61" t="str">
        <f>' pavouk A'!C31</f>
        <v>bye</v>
      </c>
      <c r="C9" s="62" t="s">
        <v>7</v>
      </c>
      <c r="D9" s="12" t="str">
        <f>' pavouk A'!C33</f>
        <v>Cupáková Bára</v>
      </c>
      <c r="E9" s="45"/>
      <c r="F9" s="46"/>
      <c r="G9" s="46"/>
      <c r="H9" s="46"/>
      <c r="I9" s="63"/>
      <c r="J9" s="64">
        <f t="shared" si="5"/>
        <v>0</v>
      </c>
      <c r="K9" s="29" t="s">
        <v>6</v>
      </c>
      <c r="L9" s="30">
        <v>3</v>
      </c>
      <c r="N9" s="251" t="s">
        <v>69</v>
      </c>
      <c r="O9" s="251"/>
      <c r="P9" s="251"/>
      <c r="Q9" s="251"/>
      <c r="R9" s="250"/>
      <c r="S9" s="250"/>
      <c r="T9" s="250"/>
      <c r="U9" s="250"/>
      <c r="V9" s="250"/>
      <c r="W9" s="250"/>
      <c r="X9" s="250"/>
      <c r="Y9" s="250"/>
    </row>
    <row r="10" spans="1:25" ht="13.5" thickBot="1" x14ac:dyDescent="0.25">
      <c r="N10" s="102">
        <v>1</v>
      </c>
      <c r="O10" s="103" t="str">
        <f>' pavouk A'!F10</f>
        <v>Dvorský Vojtěch</v>
      </c>
      <c r="P10" s="104" t="s">
        <v>7</v>
      </c>
      <c r="Q10" s="105" t="str">
        <f>' pavouk A'!F26</f>
        <v>Polanská Claudia</v>
      </c>
      <c r="R10" s="106" t="s">
        <v>167</v>
      </c>
      <c r="S10" s="107" t="s">
        <v>174</v>
      </c>
      <c r="T10" s="107" t="s">
        <v>168</v>
      </c>
      <c r="U10" s="107" t="s">
        <v>165</v>
      </c>
      <c r="V10" s="108" t="s">
        <v>14</v>
      </c>
      <c r="W10" s="109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10" t="s">
        <v>6</v>
      </c>
      <c r="Y10" s="111">
        <f>IF(AND(LEN(R10)&gt;0,MID(R10,1,1)="-"),"1","0")+IF(AND(LEN(S10)&gt;0,MID(S10,1,1)="-"),"1","0")+IF(AND(LEN(T10)&gt;0,MID(T10,1,1)="-"),"1","0")+IF(AND(LEN(U10)&gt;0,MID(U10,1,1)="-"),"1","0")+IF(AND(LEN(V10)&gt;0,MID(V10,1,1)="-"),"1","0")</f>
        <v>2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10"/>
  <sheetViews>
    <sheetView workbookViewId="0">
      <selection activeCell="W10" sqref="W10"/>
    </sheetView>
  </sheetViews>
  <sheetFormatPr defaultColWidth="9.140625" defaultRowHeight="12.75" x14ac:dyDescent="0.2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50" t="s">
        <v>8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N1" s="250" t="s">
        <v>9</v>
      </c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</row>
    <row r="2" spans="1:25" x14ac:dyDescent="0.2">
      <c r="A2" s="52">
        <v>1</v>
      </c>
      <c r="B2" s="53" t="str">
        <f>' útěcha A'!C3</f>
        <v>Plavec Jakub</v>
      </c>
      <c r="C2" s="54" t="s">
        <v>7</v>
      </c>
      <c r="D2" s="10" t="str">
        <f>' útěcha A'!C5</f>
        <v>bye</v>
      </c>
      <c r="E2" s="44"/>
      <c r="F2" s="41"/>
      <c r="G2" s="41"/>
      <c r="H2" s="41"/>
      <c r="I2" s="60"/>
      <c r="J2" s="58">
        <v>3</v>
      </c>
      <c r="K2" s="26" t="s">
        <v>6</v>
      </c>
      <c r="L2" s="27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2">
        <v>1</v>
      </c>
      <c r="O2" s="53" t="str">
        <f>' útěcha A'!D4</f>
        <v>Plavec Jakub</v>
      </c>
      <c r="P2" s="54" t="s">
        <v>7</v>
      </c>
      <c r="Q2" s="10" t="str">
        <f>' útěcha A'!D8</f>
        <v>Stehlík Jan</v>
      </c>
      <c r="R2" s="42" t="s">
        <v>166</v>
      </c>
      <c r="S2" s="43" t="s">
        <v>174</v>
      </c>
      <c r="T2" s="43" t="s">
        <v>162</v>
      </c>
      <c r="U2" s="43" t="s">
        <v>166</v>
      </c>
      <c r="V2" s="59"/>
      <c r="W2" s="57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6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1</v>
      </c>
    </row>
    <row r="3" spans="1:25" x14ac:dyDescent="0.2">
      <c r="A3" s="55">
        <v>2</v>
      </c>
      <c r="B3" s="50" t="str">
        <f>' útěcha A'!C7</f>
        <v>Stehlík Jan</v>
      </c>
      <c r="C3" s="51" t="s">
        <v>7</v>
      </c>
      <c r="D3" s="11" t="str">
        <f>' útěcha A'!C9</f>
        <v>Peťura Patrik</v>
      </c>
      <c r="E3" s="44" t="s">
        <v>165</v>
      </c>
      <c r="F3" s="41" t="s">
        <v>166</v>
      </c>
      <c r="G3" s="41" t="s">
        <v>166</v>
      </c>
      <c r="H3" s="41"/>
      <c r="I3" s="60"/>
      <c r="J3" s="58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6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5">
        <v>2</v>
      </c>
      <c r="O3" s="50" t="str">
        <f>' útěcha A'!D12</f>
        <v>Mikovičová Bára</v>
      </c>
      <c r="P3" s="51" t="s">
        <v>7</v>
      </c>
      <c r="Q3" s="50" t="str">
        <f>' útěcha A'!D16</f>
        <v>Hladký Boleslav</v>
      </c>
      <c r="R3" s="44" t="s">
        <v>173</v>
      </c>
      <c r="S3" s="41" t="s">
        <v>24</v>
      </c>
      <c r="T3" s="41" t="s">
        <v>174</v>
      </c>
      <c r="U3" s="41" t="s">
        <v>23</v>
      </c>
      <c r="V3" s="60" t="s">
        <v>175</v>
      </c>
      <c r="W3" s="58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2</v>
      </c>
      <c r="X3" s="26" t="s">
        <v>6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">
      <c r="A4" s="55">
        <v>3</v>
      </c>
      <c r="B4" s="50" t="str">
        <f>' útěcha A'!C11</f>
        <v>Mikovičová Bára</v>
      </c>
      <c r="C4" s="51" t="s">
        <v>7</v>
      </c>
      <c r="D4" s="11" t="str">
        <f>' útěcha A'!C13</f>
        <v>Záviška Jan</v>
      </c>
      <c r="E4" s="44" t="s">
        <v>14</v>
      </c>
      <c r="F4" s="41" t="s">
        <v>162</v>
      </c>
      <c r="G4" s="41" t="s">
        <v>162</v>
      </c>
      <c r="H4" s="41"/>
      <c r="I4" s="60"/>
      <c r="J4" s="58">
        <f t="shared" ref="J4:J8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6</v>
      </c>
      <c r="L4" s="27">
        <f t="shared" ref="L4:L8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5">
        <v>3</v>
      </c>
      <c r="O4" s="50" t="str">
        <f>' útěcha A'!D20</f>
        <v>Černý Ondřej</v>
      </c>
      <c r="P4" s="51" t="s">
        <v>7</v>
      </c>
      <c r="Q4" s="11" t="str">
        <f>' útěcha A'!D24</f>
        <v>Přikryl Jan</v>
      </c>
      <c r="R4" s="44" t="s">
        <v>169</v>
      </c>
      <c r="S4" s="41" t="s">
        <v>175</v>
      </c>
      <c r="T4" s="41" t="s">
        <v>174</v>
      </c>
      <c r="U4" s="41"/>
      <c r="V4" s="60"/>
      <c r="W4" s="58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6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.5" thickBot="1" x14ac:dyDescent="0.25">
      <c r="A5" s="55">
        <v>4</v>
      </c>
      <c r="B5" s="50" t="str">
        <f>' útěcha A'!C15</f>
        <v>bye</v>
      </c>
      <c r="C5" s="51" t="s">
        <v>7</v>
      </c>
      <c r="D5" s="11" t="str">
        <f>' útěcha A'!C17</f>
        <v>Hladký Boleslav</v>
      </c>
      <c r="E5" s="44"/>
      <c r="F5" s="41"/>
      <c r="G5" s="41"/>
      <c r="H5" s="41"/>
      <c r="I5" s="60"/>
      <c r="J5" s="58">
        <f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6</v>
      </c>
      <c r="L5" s="27">
        <v>3</v>
      </c>
      <c r="N5" s="56">
        <v>4</v>
      </c>
      <c r="O5" s="61" t="str">
        <f>' útěcha A'!D28</f>
        <v>Kucharczyk Vojtěch</v>
      </c>
      <c r="P5" s="62" t="s">
        <v>7</v>
      </c>
      <c r="Q5" s="12" t="str">
        <f>' útěcha A'!D32</f>
        <v>Šlampová Lucie</v>
      </c>
      <c r="R5" s="45" t="s">
        <v>175</v>
      </c>
      <c r="S5" s="46" t="s">
        <v>174</v>
      </c>
      <c r="T5" s="46" t="s">
        <v>169</v>
      </c>
      <c r="U5" s="46"/>
      <c r="V5" s="63"/>
      <c r="W5" s="64">
        <f t="shared" si="2"/>
        <v>0</v>
      </c>
      <c r="X5" s="29" t="s">
        <v>6</v>
      </c>
      <c r="Y5" s="30">
        <f t="shared" si="3"/>
        <v>3</v>
      </c>
    </row>
    <row r="6" spans="1:25" ht="13.5" thickBot="1" x14ac:dyDescent="0.25">
      <c r="A6" s="55">
        <v>5</v>
      </c>
      <c r="B6" s="50" t="str">
        <f>' útěcha A'!C19</f>
        <v>Černý Ondřej</v>
      </c>
      <c r="C6" s="51" t="s">
        <v>7</v>
      </c>
      <c r="D6" s="11" t="str">
        <f>' útěcha A'!C21</f>
        <v>bye</v>
      </c>
      <c r="E6" s="44"/>
      <c r="F6" s="41"/>
      <c r="G6" s="41"/>
      <c r="H6" s="41"/>
      <c r="I6" s="60"/>
      <c r="J6" s="58">
        <v>3</v>
      </c>
      <c r="K6" s="26" t="s">
        <v>6</v>
      </c>
      <c r="L6" s="27">
        <f>IF(AND(LEN(E6)&gt;0,MID(E6,1,1)="-"),"1","0")+IF(AND(LEN(F6)&gt;0,MID(F6,1,1)="-"),"1","0")+IF(AND(LEN(G6)&gt;0,MID(G6,1,1)="-"),"1","0")+IF(AND(LEN(H6)&gt;0,MID(H6,1,1)="-"),"1","0")+IF(AND(LEN(I6)&gt;0,MID(I6,1,1)="-"),"1","0")</f>
        <v>0</v>
      </c>
      <c r="N6" s="251" t="s">
        <v>10</v>
      </c>
      <c r="O6" s="251"/>
      <c r="P6" s="251"/>
      <c r="Q6" s="251"/>
      <c r="R6" s="250"/>
      <c r="S6" s="250"/>
      <c r="T6" s="250"/>
      <c r="U6" s="250"/>
      <c r="V6" s="250"/>
      <c r="W6" s="250"/>
      <c r="X6" s="250"/>
      <c r="Y6" s="250"/>
    </row>
    <row r="7" spans="1:25" x14ac:dyDescent="0.2">
      <c r="A7" s="55">
        <v>6</v>
      </c>
      <c r="B7" s="50" t="str">
        <f>' útěcha A'!C23</f>
        <v>Pilitowská Ela</v>
      </c>
      <c r="C7" s="51" t="s">
        <v>7</v>
      </c>
      <c r="D7" s="11" t="str">
        <f>' útěcha A'!C25</f>
        <v>Přikryl Jan</v>
      </c>
      <c r="E7" s="44" t="s">
        <v>174</v>
      </c>
      <c r="F7" s="41" t="s">
        <v>169</v>
      </c>
      <c r="G7" s="41" t="s">
        <v>171</v>
      </c>
      <c r="H7" s="41"/>
      <c r="I7" s="60"/>
      <c r="J7" s="58">
        <f t="shared" si="0"/>
        <v>0</v>
      </c>
      <c r="K7" s="26" t="s">
        <v>6</v>
      </c>
      <c r="L7" s="27">
        <f t="shared" si="1"/>
        <v>3</v>
      </c>
      <c r="N7" s="52">
        <v>1</v>
      </c>
      <c r="O7" s="53" t="str">
        <f>' útěcha A'!E6</f>
        <v>Plavec Jakub</v>
      </c>
      <c r="P7" s="54" t="s">
        <v>7</v>
      </c>
      <c r="Q7" s="68" t="str">
        <f>' útěcha A'!E14</f>
        <v>Hladký Boleslav</v>
      </c>
      <c r="R7" s="141" t="s">
        <v>193</v>
      </c>
      <c r="S7" s="43" t="s">
        <v>170</v>
      </c>
      <c r="T7" s="43" t="s">
        <v>174</v>
      </c>
      <c r="U7" s="43" t="s">
        <v>166</v>
      </c>
      <c r="V7" s="59"/>
      <c r="W7" s="57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6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1</v>
      </c>
    </row>
    <row r="8" spans="1:25" ht="13.5" thickBot="1" x14ac:dyDescent="0.25">
      <c r="A8" s="55">
        <v>7</v>
      </c>
      <c r="B8" s="50" t="str">
        <f>' útěcha A'!C27</f>
        <v>Kucharczyk Vojtěch</v>
      </c>
      <c r="C8" s="51" t="s">
        <v>7</v>
      </c>
      <c r="D8" s="11" t="str">
        <f>' útěcha A'!C29</f>
        <v>Křepelová Kamila</v>
      </c>
      <c r="E8" s="44" t="s">
        <v>166</v>
      </c>
      <c r="F8" s="41" t="s">
        <v>22</v>
      </c>
      <c r="G8" s="41" t="s">
        <v>166</v>
      </c>
      <c r="H8" s="41"/>
      <c r="I8" s="60"/>
      <c r="J8" s="58">
        <f t="shared" si="0"/>
        <v>3</v>
      </c>
      <c r="K8" s="26" t="s">
        <v>6</v>
      </c>
      <c r="L8" s="27">
        <f t="shared" si="1"/>
        <v>0</v>
      </c>
      <c r="N8" s="56">
        <v>2</v>
      </c>
      <c r="O8" s="61" t="str">
        <f>' útěcha A'!E22</f>
        <v>Přikryl Jan</v>
      </c>
      <c r="P8" s="62" t="s">
        <v>7</v>
      </c>
      <c r="Q8" s="70" t="str">
        <f>' útěcha A'!E30</f>
        <v>Šlampová Lucie</v>
      </c>
      <c r="R8" s="143" t="s">
        <v>174</v>
      </c>
      <c r="S8" s="46" t="s">
        <v>166</v>
      </c>
      <c r="T8" s="46" t="s">
        <v>162</v>
      </c>
      <c r="U8" s="46" t="s">
        <v>169</v>
      </c>
      <c r="V8" s="63" t="s">
        <v>174</v>
      </c>
      <c r="W8" s="64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2</v>
      </c>
      <c r="X8" s="29" t="s">
        <v>6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3</v>
      </c>
    </row>
    <row r="9" spans="1:25" ht="13.5" thickBot="1" x14ac:dyDescent="0.25">
      <c r="A9" s="56">
        <v>8</v>
      </c>
      <c r="B9" s="61" t="str">
        <f>' útěcha A'!C31</f>
        <v>bye</v>
      </c>
      <c r="C9" s="62" t="s">
        <v>7</v>
      </c>
      <c r="D9" s="12" t="str">
        <f>' útěcha A'!C33</f>
        <v>Šlampová Lucie</v>
      </c>
      <c r="E9" s="45"/>
      <c r="F9" s="46"/>
      <c r="G9" s="46"/>
      <c r="H9" s="46"/>
      <c r="I9" s="63"/>
      <c r="J9" s="64">
        <f>IF(AND(LEN(E9)&gt;0,MID(E9,1,1)&lt;&gt;"-"),"1","0")+IF(AND(LEN(F9)&gt;0,MID(F9,1,1)&lt;&gt;"-"),"1","0")+IF(AND(LEN(G9)&gt;0,MID(G9,1,1)&lt;&gt;"-"),"1","0")+IF(AND(LEN(H9)&gt;0,MID(H9,1,1)&lt;&gt;"-"),"1","0")+IF(AND(LEN(I9)&gt;0,MID(I9,1,1)&lt;&gt;"-"),"1","0")</f>
        <v>0</v>
      </c>
      <c r="K9" s="29" t="s">
        <v>6</v>
      </c>
      <c r="L9" s="30">
        <v>3</v>
      </c>
      <c r="N9" s="251" t="s">
        <v>69</v>
      </c>
      <c r="O9" s="251"/>
      <c r="P9" s="251"/>
      <c r="Q9" s="251"/>
      <c r="R9" s="250"/>
      <c r="S9" s="250"/>
      <c r="T9" s="250"/>
      <c r="U9" s="250"/>
      <c r="V9" s="250"/>
      <c r="W9" s="250"/>
      <c r="X9" s="250"/>
      <c r="Y9" s="250"/>
    </row>
    <row r="10" spans="1:25" ht="13.5" thickBot="1" x14ac:dyDescent="0.25">
      <c r="N10" s="102">
        <v>1</v>
      </c>
      <c r="O10" s="103" t="str">
        <f>' útěcha A'!F10</f>
        <v>Plavec Jakub</v>
      </c>
      <c r="P10" s="104" t="s">
        <v>7</v>
      </c>
      <c r="Q10" s="105" t="str">
        <f>' útěcha A'!F26</f>
        <v>Šlampová Lucie</v>
      </c>
      <c r="R10" s="106" t="s">
        <v>169</v>
      </c>
      <c r="S10" s="107" t="s">
        <v>162</v>
      </c>
      <c r="T10" s="107" t="s">
        <v>173</v>
      </c>
      <c r="U10" s="107" t="s">
        <v>24</v>
      </c>
      <c r="V10" s="108" t="s">
        <v>168</v>
      </c>
      <c r="W10" s="109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10" t="s">
        <v>6</v>
      </c>
      <c r="Y10" s="111">
        <f>IF(AND(LEN(R10)&gt;0,MID(R10,1,1)="-"),"1","0")+IF(AND(LEN(S10)&gt;0,MID(S10,1,1)="-"),"1","0")+IF(AND(LEN(T10)&gt;0,MID(T10,1,1)="-"),"1","0")+IF(AND(LEN(U10)&gt;0,MID(U10,1,1)="-"),"1","0")+IF(AND(LEN(V10)&gt;0,MID(V10,1,1)="-"),"1","0")</f>
        <v>2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19"/>
  <sheetViews>
    <sheetView workbookViewId="0">
      <selection activeCell="U19" sqref="U19"/>
    </sheetView>
  </sheetViews>
  <sheetFormatPr defaultRowHeight="12.75" x14ac:dyDescent="0.2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50" t="s">
        <v>8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N1" s="250" t="s">
        <v>9</v>
      </c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</row>
    <row r="2" spans="1:25" x14ac:dyDescent="0.2">
      <c r="A2" s="52">
        <v>1</v>
      </c>
      <c r="B2" s="53" t="str">
        <f>'play-off'!C3</f>
        <v>Kapitán Martin</v>
      </c>
      <c r="C2" s="54" t="s">
        <v>7</v>
      </c>
      <c r="D2" s="10" t="str">
        <f>'play-off'!C5</f>
        <v>bye</v>
      </c>
      <c r="E2" s="42" t="s">
        <v>159</v>
      </c>
      <c r="F2" s="43" t="s">
        <v>159</v>
      </c>
      <c r="G2" s="43" t="s">
        <v>159</v>
      </c>
      <c r="H2" s="43"/>
      <c r="I2" s="59"/>
      <c r="J2" s="58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3" t="s">
        <v>6</v>
      </c>
      <c r="L2" s="27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2">
        <v>1</v>
      </c>
      <c r="O2" s="53" t="str">
        <f>'play-off'!D4</f>
        <v>Kapitán Martin</v>
      </c>
      <c r="P2" s="54" t="s">
        <v>7</v>
      </c>
      <c r="Q2" s="10" t="str">
        <f>'play-off'!D8</f>
        <v>Jonášová Kristýna</v>
      </c>
      <c r="R2" s="42" t="s">
        <v>187</v>
      </c>
      <c r="S2" s="43" t="s">
        <v>166</v>
      </c>
      <c r="T2" s="43" t="s">
        <v>24</v>
      </c>
      <c r="U2" s="43"/>
      <c r="V2" s="59"/>
      <c r="W2" s="57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6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5">
        <v>2</v>
      </c>
      <c r="B3" s="50" t="str">
        <f>'play-off'!C7</f>
        <v>Řezáč Patrik</v>
      </c>
      <c r="C3" s="51" t="s">
        <v>7</v>
      </c>
      <c r="D3" s="11" t="str">
        <f>'play-off'!C9</f>
        <v>Jonášová Kristýna</v>
      </c>
      <c r="E3" s="44" t="s">
        <v>175</v>
      </c>
      <c r="F3" s="41" t="s">
        <v>174</v>
      </c>
      <c r="G3" s="41" t="s">
        <v>169</v>
      </c>
      <c r="H3" s="41"/>
      <c r="I3" s="60"/>
      <c r="J3" s="58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6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5">
        <v>2</v>
      </c>
      <c r="O3" s="50" t="str">
        <f>'play-off'!D12</f>
        <v>Macinková Ella</v>
      </c>
      <c r="P3" s="51" t="s">
        <v>7</v>
      </c>
      <c r="Q3" s="50" t="str">
        <f>'play-off'!D16</f>
        <v>Straková Adéla</v>
      </c>
      <c r="R3" s="44" t="s">
        <v>171</v>
      </c>
      <c r="S3" s="41" t="s">
        <v>175</v>
      </c>
      <c r="T3" s="41" t="s">
        <v>169</v>
      </c>
      <c r="U3" s="41"/>
      <c r="V3" s="60"/>
      <c r="W3" s="58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6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">
      <c r="A4" s="55">
        <v>3</v>
      </c>
      <c r="B4" s="50" t="str">
        <f>'play-off'!C11</f>
        <v>Macinková Ella</v>
      </c>
      <c r="C4" s="51" t="s">
        <v>7</v>
      </c>
      <c r="D4" s="11" t="str">
        <f>'play-off'!C13</f>
        <v>bye</v>
      </c>
      <c r="E4" s="44" t="s">
        <v>159</v>
      </c>
      <c r="F4" s="41" t="s">
        <v>159</v>
      </c>
      <c r="G4" s="41" t="s">
        <v>159</v>
      </c>
      <c r="H4" s="41"/>
      <c r="I4" s="60"/>
      <c r="J4" s="58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6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5">
        <v>3</v>
      </c>
      <c r="O4" s="50" t="str">
        <f>'play-off'!D20</f>
        <v>Hanáčková Lucie</v>
      </c>
      <c r="P4" s="51" t="s">
        <v>7</v>
      </c>
      <c r="Q4" s="11" t="str">
        <f>'play-off'!D24</f>
        <v>Rybecký Jakub</v>
      </c>
      <c r="R4" s="44" t="s">
        <v>21</v>
      </c>
      <c r="S4" s="41" t="s">
        <v>168</v>
      </c>
      <c r="T4" s="41" t="s">
        <v>24</v>
      </c>
      <c r="U4" s="41"/>
      <c r="V4" s="60"/>
      <c r="W4" s="58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6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">
      <c r="A5" s="55">
        <v>4</v>
      </c>
      <c r="B5" s="50" t="str">
        <f>'play-off'!C15</f>
        <v>bye</v>
      </c>
      <c r="C5" s="51" t="s">
        <v>7</v>
      </c>
      <c r="D5" s="11" t="str">
        <f>'play-off'!C17</f>
        <v>Straková Adéla</v>
      </c>
      <c r="E5" s="44" t="s">
        <v>160</v>
      </c>
      <c r="F5" s="41" t="s">
        <v>160</v>
      </c>
      <c r="G5" s="41" t="s">
        <v>160</v>
      </c>
      <c r="H5" s="41"/>
      <c r="I5" s="60"/>
      <c r="J5" s="58">
        <f t="shared" si="0"/>
        <v>0</v>
      </c>
      <c r="K5" s="26" t="s">
        <v>6</v>
      </c>
      <c r="L5" s="27">
        <f t="shared" si="1"/>
        <v>3</v>
      </c>
      <c r="N5" s="55">
        <v>4</v>
      </c>
      <c r="O5" s="50" t="str">
        <f>'play-off'!D28</f>
        <v>Kuklínková Timea</v>
      </c>
      <c r="P5" s="51" t="s">
        <v>7</v>
      </c>
      <c r="Q5" s="11" t="str">
        <f>'play-off'!D32</f>
        <v>Omelka Marek</v>
      </c>
      <c r="R5" s="44" t="s">
        <v>171</v>
      </c>
      <c r="S5" s="41" t="s">
        <v>163</v>
      </c>
      <c r="T5" s="41" t="s">
        <v>161</v>
      </c>
      <c r="U5" s="41"/>
      <c r="V5" s="60"/>
      <c r="W5" s="58">
        <f t="shared" si="2"/>
        <v>0</v>
      </c>
      <c r="X5" s="26" t="s">
        <v>6</v>
      </c>
      <c r="Y5" s="27">
        <f t="shared" si="3"/>
        <v>3</v>
      </c>
    </row>
    <row r="6" spans="1:25" x14ac:dyDescent="0.2">
      <c r="A6" s="55">
        <v>5</v>
      </c>
      <c r="B6" s="50" t="str">
        <f>'play-off'!C19</f>
        <v>Hanáčková Lucie</v>
      </c>
      <c r="C6" s="51" t="s">
        <v>7</v>
      </c>
      <c r="D6" s="11" t="str">
        <f>'play-off'!C21</f>
        <v>bye</v>
      </c>
      <c r="E6" s="44" t="s">
        <v>159</v>
      </c>
      <c r="F6" s="41" t="s">
        <v>159</v>
      </c>
      <c r="G6" s="41" t="s">
        <v>159</v>
      </c>
      <c r="H6" s="41"/>
      <c r="I6" s="60"/>
      <c r="J6" s="58">
        <f t="shared" si="0"/>
        <v>3</v>
      </c>
      <c r="K6" s="26" t="s">
        <v>6</v>
      </c>
      <c r="L6" s="27">
        <f t="shared" si="1"/>
        <v>0</v>
      </c>
      <c r="N6" s="55">
        <v>5</v>
      </c>
      <c r="O6" s="50" t="str">
        <f>'play-off'!D36</f>
        <v>Smolinský Jiří</v>
      </c>
      <c r="P6" s="51" t="s">
        <v>7</v>
      </c>
      <c r="Q6" s="11" t="str">
        <f>'play-off'!D40</f>
        <v>Svobodová Terezie</v>
      </c>
      <c r="R6" s="44" t="s">
        <v>169</v>
      </c>
      <c r="S6" s="41" t="s">
        <v>168</v>
      </c>
      <c r="T6" s="41" t="s">
        <v>175</v>
      </c>
      <c r="U6" s="41" t="s">
        <v>175</v>
      </c>
      <c r="V6" s="60"/>
      <c r="W6" s="58">
        <f t="shared" si="2"/>
        <v>1</v>
      </c>
      <c r="X6" s="26" t="s">
        <v>6</v>
      </c>
      <c r="Y6" s="27">
        <f t="shared" si="3"/>
        <v>3</v>
      </c>
    </row>
    <row r="7" spans="1:25" x14ac:dyDescent="0.2">
      <c r="A7" s="55">
        <v>6</v>
      </c>
      <c r="B7" s="50" t="str">
        <f>'play-off'!C23</f>
        <v>bye</v>
      </c>
      <c r="C7" s="51" t="s">
        <v>7</v>
      </c>
      <c r="D7" s="11" t="str">
        <f>'play-off'!C25</f>
        <v>Rybecký Jakub</v>
      </c>
      <c r="E7" s="44" t="s">
        <v>160</v>
      </c>
      <c r="F7" s="41" t="s">
        <v>160</v>
      </c>
      <c r="G7" s="41" t="s">
        <v>160</v>
      </c>
      <c r="H7" s="41"/>
      <c r="I7" s="60"/>
      <c r="J7" s="58">
        <f t="shared" si="0"/>
        <v>0</v>
      </c>
      <c r="K7" s="26" t="s">
        <v>6</v>
      </c>
      <c r="L7" s="27">
        <f t="shared" si="1"/>
        <v>3</v>
      </c>
      <c r="N7" s="55">
        <v>6</v>
      </c>
      <c r="O7" s="50" t="str">
        <f>'play-off'!D44</f>
        <v>Pantlík Daniel</v>
      </c>
      <c r="P7" s="51" t="s">
        <v>7</v>
      </c>
      <c r="Q7" s="11" t="str">
        <f>'play-off'!D48</f>
        <v>Šimon Samuel</v>
      </c>
      <c r="R7" s="44" t="s">
        <v>162</v>
      </c>
      <c r="S7" s="41" t="s">
        <v>169</v>
      </c>
      <c r="T7" s="41" t="s">
        <v>173</v>
      </c>
      <c r="U7" s="41" t="s">
        <v>176</v>
      </c>
      <c r="V7" s="60"/>
      <c r="W7" s="58">
        <f t="shared" si="2"/>
        <v>1</v>
      </c>
      <c r="X7" s="26" t="s">
        <v>6</v>
      </c>
      <c r="Y7" s="27">
        <f t="shared" si="3"/>
        <v>3</v>
      </c>
    </row>
    <row r="8" spans="1:25" x14ac:dyDescent="0.2">
      <c r="A8" s="55">
        <v>7</v>
      </c>
      <c r="B8" s="50" t="str">
        <f>'play-off'!C27</f>
        <v>Mikulčíková Michaela</v>
      </c>
      <c r="C8" s="51" t="s">
        <v>7</v>
      </c>
      <c r="D8" s="11" t="str">
        <f>'play-off'!C29</f>
        <v>Kuklínková Timea</v>
      </c>
      <c r="E8" s="44" t="s">
        <v>169</v>
      </c>
      <c r="F8" s="41" t="s">
        <v>174</v>
      </c>
      <c r="G8" s="41" t="s">
        <v>161</v>
      </c>
      <c r="H8" s="41"/>
      <c r="I8" s="60"/>
      <c r="J8" s="58">
        <f t="shared" si="0"/>
        <v>0</v>
      </c>
      <c r="K8" s="26" t="s">
        <v>6</v>
      </c>
      <c r="L8" s="27">
        <f t="shared" si="1"/>
        <v>3</v>
      </c>
      <c r="N8" s="55">
        <v>7</v>
      </c>
      <c r="O8" s="50" t="str">
        <f>'play-off'!D52</f>
        <v>Piškula Jakub</v>
      </c>
      <c r="P8" s="51" t="s">
        <v>7</v>
      </c>
      <c r="Q8" s="11" t="str">
        <f>'play-off'!D56</f>
        <v>Voráčová Kateřina</v>
      </c>
      <c r="R8" s="65" t="s">
        <v>22</v>
      </c>
      <c r="S8" s="66" t="s">
        <v>14</v>
      </c>
      <c r="T8" s="66" t="s">
        <v>23</v>
      </c>
      <c r="U8" s="66"/>
      <c r="V8" s="67"/>
      <c r="W8" s="58">
        <f t="shared" si="2"/>
        <v>3</v>
      </c>
      <c r="X8" s="26" t="s">
        <v>6</v>
      </c>
      <c r="Y8" s="27">
        <f t="shared" si="3"/>
        <v>0</v>
      </c>
    </row>
    <row r="9" spans="1:25" ht="13.5" thickBot="1" x14ac:dyDescent="0.25">
      <c r="A9" s="55">
        <v>8</v>
      </c>
      <c r="B9" s="50" t="str">
        <f>'play-off'!C31</f>
        <v>bye</v>
      </c>
      <c r="C9" s="51" t="s">
        <v>7</v>
      </c>
      <c r="D9" s="11" t="str">
        <f>'play-off'!C33</f>
        <v>Omelka Marek</v>
      </c>
      <c r="E9" s="44" t="s">
        <v>160</v>
      </c>
      <c r="F9" s="41" t="s">
        <v>160</v>
      </c>
      <c r="G9" s="41" t="s">
        <v>160</v>
      </c>
      <c r="H9" s="41"/>
      <c r="I9" s="60"/>
      <c r="J9" s="58">
        <f t="shared" si="0"/>
        <v>0</v>
      </c>
      <c r="K9" s="26" t="s">
        <v>6</v>
      </c>
      <c r="L9" s="27">
        <f t="shared" si="1"/>
        <v>3</v>
      </c>
      <c r="N9" s="56">
        <v>8</v>
      </c>
      <c r="O9" s="61" t="str">
        <f>'play-off'!D60</f>
        <v>Lungová Nela</v>
      </c>
      <c r="P9" s="62" t="s">
        <v>7</v>
      </c>
      <c r="Q9" s="12" t="str">
        <f>'play-off'!D64</f>
        <v>Luhan Adam</v>
      </c>
      <c r="R9" s="45" t="s">
        <v>161</v>
      </c>
      <c r="S9" s="46" t="s">
        <v>166</v>
      </c>
      <c r="T9" s="46" t="s">
        <v>171</v>
      </c>
      <c r="U9" s="46" t="s">
        <v>161</v>
      </c>
      <c r="V9" s="63"/>
      <c r="W9" s="64">
        <f t="shared" si="2"/>
        <v>1</v>
      </c>
      <c r="X9" s="29" t="s">
        <v>6</v>
      </c>
      <c r="Y9" s="30">
        <f t="shared" si="3"/>
        <v>3</v>
      </c>
    </row>
    <row r="10" spans="1:25" ht="13.5" thickBot="1" x14ac:dyDescent="0.25">
      <c r="A10" s="55">
        <v>9</v>
      </c>
      <c r="B10" s="50" t="str">
        <f>'play-off'!C35</f>
        <v>Smolinský Jiří</v>
      </c>
      <c r="C10" s="51" t="s">
        <v>7</v>
      </c>
      <c r="D10" s="11" t="str">
        <f>'play-off'!C37</f>
        <v>bye</v>
      </c>
      <c r="E10" s="44" t="s">
        <v>159</v>
      </c>
      <c r="F10" s="41" t="s">
        <v>159</v>
      </c>
      <c r="G10" s="41" t="s">
        <v>159</v>
      </c>
      <c r="H10" s="41"/>
      <c r="I10" s="60"/>
      <c r="J10" s="58">
        <f t="shared" si="0"/>
        <v>3</v>
      </c>
      <c r="K10" s="26" t="s">
        <v>6</v>
      </c>
      <c r="L10" s="27">
        <f t="shared" si="1"/>
        <v>0</v>
      </c>
      <c r="N10" s="251"/>
      <c r="O10" s="251"/>
      <c r="P10" s="251"/>
      <c r="Q10" s="251"/>
      <c r="R10" s="250"/>
      <c r="S10" s="250"/>
      <c r="T10" s="250"/>
      <c r="U10" s="250"/>
      <c r="V10" s="250"/>
      <c r="W10" s="250"/>
      <c r="X10" s="250"/>
      <c r="Y10" s="250"/>
    </row>
    <row r="11" spans="1:25" x14ac:dyDescent="0.2">
      <c r="A11" s="55">
        <v>10</v>
      </c>
      <c r="B11" s="50" t="str">
        <f>'play-off'!C39</f>
        <v>Mitrič Erik</v>
      </c>
      <c r="C11" s="51" t="s">
        <v>7</v>
      </c>
      <c r="D11" s="11" t="str">
        <f>'play-off'!C41</f>
        <v>Svobodová Terezie</v>
      </c>
      <c r="E11" s="44" t="s">
        <v>24</v>
      </c>
      <c r="F11" s="41" t="s">
        <v>164</v>
      </c>
      <c r="G11" s="41" t="s">
        <v>175</v>
      </c>
      <c r="H11" s="41" t="s">
        <v>178</v>
      </c>
      <c r="I11" s="60"/>
      <c r="J11" s="58">
        <f t="shared" si="0"/>
        <v>1</v>
      </c>
      <c r="K11" s="26" t="s">
        <v>6</v>
      </c>
      <c r="L11" s="27">
        <f t="shared" si="1"/>
        <v>3</v>
      </c>
      <c r="N11" s="52">
        <v>1</v>
      </c>
      <c r="O11" s="53" t="str">
        <f>'play-off'!E6</f>
        <v>Kapitán Martin</v>
      </c>
      <c r="P11" s="54" t="s">
        <v>7</v>
      </c>
      <c r="Q11" s="68" t="str">
        <f>'play-off'!E14</f>
        <v>Straková Adéla</v>
      </c>
      <c r="R11" s="141" t="s">
        <v>167</v>
      </c>
      <c r="S11" s="43" t="s">
        <v>24</v>
      </c>
      <c r="T11" s="43" t="s">
        <v>23</v>
      </c>
      <c r="U11" s="43" t="s">
        <v>169</v>
      </c>
      <c r="V11" s="59" t="s">
        <v>171</v>
      </c>
      <c r="W11" s="57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2</v>
      </c>
      <c r="X11" s="23" t="s">
        <v>6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3</v>
      </c>
    </row>
    <row r="12" spans="1:25" x14ac:dyDescent="0.2">
      <c r="A12" s="55">
        <v>11</v>
      </c>
      <c r="B12" s="50" t="str">
        <f>'play-off'!C43</f>
        <v>Pantlík Daniel</v>
      </c>
      <c r="C12" s="51" t="s">
        <v>7</v>
      </c>
      <c r="D12" s="11" t="str">
        <f>'play-off'!C45</f>
        <v>bye</v>
      </c>
      <c r="E12" s="44" t="s">
        <v>159</v>
      </c>
      <c r="F12" s="41" t="s">
        <v>159</v>
      </c>
      <c r="G12" s="41" t="s">
        <v>159</v>
      </c>
      <c r="H12" s="41"/>
      <c r="I12" s="60"/>
      <c r="J12" s="58">
        <f t="shared" si="0"/>
        <v>3</v>
      </c>
      <c r="K12" s="26" t="s">
        <v>6</v>
      </c>
      <c r="L12" s="27">
        <f t="shared" si="1"/>
        <v>0</v>
      </c>
      <c r="N12" s="55">
        <v>2</v>
      </c>
      <c r="O12" s="50" t="str">
        <f>'play-off'!E22</f>
        <v>Hanáčková Lucie</v>
      </c>
      <c r="P12" s="51" t="s">
        <v>7</v>
      </c>
      <c r="Q12" s="69" t="str">
        <f>'play-off'!E30</f>
        <v>Omelka Marek</v>
      </c>
      <c r="R12" s="142" t="s">
        <v>22</v>
      </c>
      <c r="S12" s="41" t="s">
        <v>166</v>
      </c>
      <c r="T12" s="41" t="s">
        <v>24</v>
      </c>
      <c r="U12" s="41"/>
      <c r="V12" s="60"/>
      <c r="W12" s="58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3</v>
      </c>
      <c r="X12" s="26" t="s">
        <v>6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">
      <c r="A13" s="55">
        <v>12</v>
      </c>
      <c r="B13" s="50" t="str">
        <f>'play-off'!C47</f>
        <v>bye</v>
      </c>
      <c r="C13" s="51" t="s">
        <v>7</v>
      </c>
      <c r="D13" s="11" t="str">
        <f>'play-off'!C49</f>
        <v>Šimon Samuel</v>
      </c>
      <c r="E13" s="44" t="s">
        <v>160</v>
      </c>
      <c r="F13" s="41" t="s">
        <v>160</v>
      </c>
      <c r="G13" s="41" t="s">
        <v>160</v>
      </c>
      <c r="H13" s="41"/>
      <c r="I13" s="60"/>
      <c r="J13" s="58">
        <f t="shared" si="0"/>
        <v>0</v>
      </c>
      <c r="K13" s="26" t="s">
        <v>6</v>
      </c>
      <c r="L13" s="27">
        <f t="shared" si="1"/>
        <v>3</v>
      </c>
      <c r="N13" s="55">
        <v>3</v>
      </c>
      <c r="O13" s="50" t="str">
        <f>'play-off'!E38</f>
        <v>Svobodová Terezie</v>
      </c>
      <c r="P13" s="51" t="s">
        <v>7</v>
      </c>
      <c r="Q13" s="69" t="str">
        <f>'play-off'!E46</f>
        <v>Šimon Samuel</v>
      </c>
      <c r="R13" s="142" t="s">
        <v>166</v>
      </c>
      <c r="S13" s="41" t="s">
        <v>179</v>
      </c>
      <c r="T13" s="41" t="s">
        <v>169</v>
      </c>
      <c r="U13" s="41" t="s">
        <v>172</v>
      </c>
      <c r="V13" s="60" t="s">
        <v>165</v>
      </c>
      <c r="W13" s="58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3</v>
      </c>
      <c r="X13" s="26" t="s">
        <v>6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2</v>
      </c>
    </row>
    <row r="14" spans="1:25" ht="13.5" thickBot="1" x14ac:dyDescent="0.25">
      <c r="A14" s="55">
        <v>13</v>
      </c>
      <c r="B14" s="50" t="str">
        <f>'play-off'!C51</f>
        <v>Piškula Jakub</v>
      </c>
      <c r="C14" s="51" t="s">
        <v>7</v>
      </c>
      <c r="D14" s="11" t="str">
        <f>'play-off'!C53</f>
        <v>bye</v>
      </c>
      <c r="E14" s="44" t="s">
        <v>159</v>
      </c>
      <c r="F14" s="41" t="s">
        <v>159</v>
      </c>
      <c r="G14" s="41" t="s">
        <v>159</v>
      </c>
      <c r="H14" s="41"/>
      <c r="I14" s="60"/>
      <c r="J14" s="58">
        <f t="shared" si="0"/>
        <v>3</v>
      </c>
      <c r="K14" s="26" t="s">
        <v>6</v>
      </c>
      <c r="L14" s="27">
        <f t="shared" si="1"/>
        <v>0</v>
      </c>
      <c r="N14" s="56">
        <v>4</v>
      </c>
      <c r="O14" s="61" t="str">
        <f>'play-off'!E54</f>
        <v>Piškula Jakub</v>
      </c>
      <c r="P14" s="62" t="s">
        <v>7</v>
      </c>
      <c r="Q14" s="70" t="str">
        <f>'play-off'!E62</f>
        <v>Luhan Adam</v>
      </c>
      <c r="R14" s="143" t="s">
        <v>162</v>
      </c>
      <c r="S14" s="46" t="s">
        <v>165</v>
      </c>
      <c r="T14" s="46" t="s">
        <v>23</v>
      </c>
      <c r="U14" s="46"/>
      <c r="V14" s="63"/>
      <c r="W14" s="64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3</v>
      </c>
      <c r="X14" s="29" t="s">
        <v>6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5">
        <v>14</v>
      </c>
      <c r="B15" s="50" t="str">
        <f>'play-off'!C55</f>
        <v>bye</v>
      </c>
      <c r="C15" s="51" t="s">
        <v>7</v>
      </c>
      <c r="D15" s="11" t="str">
        <f>'play-off'!C57</f>
        <v>Voráčová Kateřina</v>
      </c>
      <c r="E15" s="44" t="s">
        <v>160</v>
      </c>
      <c r="F15" s="41" t="s">
        <v>160</v>
      </c>
      <c r="G15" s="41" t="s">
        <v>160</v>
      </c>
      <c r="H15" s="41"/>
      <c r="I15" s="60"/>
      <c r="J15" s="58">
        <f t="shared" si="0"/>
        <v>0</v>
      </c>
      <c r="K15" s="26" t="s">
        <v>6</v>
      </c>
      <c r="L15" s="27">
        <f t="shared" si="1"/>
        <v>3</v>
      </c>
      <c r="N15" s="251" t="s">
        <v>11</v>
      </c>
      <c r="O15" s="251"/>
      <c r="P15" s="251"/>
      <c r="Q15" s="251"/>
      <c r="R15" s="250"/>
      <c r="S15" s="250"/>
      <c r="T15" s="250"/>
      <c r="U15" s="250"/>
      <c r="V15" s="250"/>
      <c r="W15" s="250"/>
      <c r="X15" s="250"/>
      <c r="Y15" s="250"/>
    </row>
    <row r="16" spans="1:25" x14ac:dyDescent="0.2">
      <c r="A16" s="55">
        <v>15</v>
      </c>
      <c r="B16" s="50" t="str">
        <f>'play-off'!C59</f>
        <v>Sýkora Šebestián</v>
      </c>
      <c r="C16" s="51" t="s">
        <v>7</v>
      </c>
      <c r="D16" s="11" t="str">
        <f>'play-off'!C61</f>
        <v>Lungová Nela</v>
      </c>
      <c r="E16" s="44" t="s">
        <v>162</v>
      </c>
      <c r="F16" s="41" t="s">
        <v>175</v>
      </c>
      <c r="G16" s="41" t="s">
        <v>161</v>
      </c>
      <c r="H16" s="41" t="s">
        <v>164</v>
      </c>
      <c r="I16" s="60"/>
      <c r="J16" s="58">
        <f t="shared" si="0"/>
        <v>1</v>
      </c>
      <c r="K16" s="26" t="s">
        <v>6</v>
      </c>
      <c r="L16" s="27">
        <f t="shared" si="1"/>
        <v>3</v>
      </c>
      <c r="N16" s="52">
        <v>1</v>
      </c>
      <c r="O16" s="53" t="str">
        <f>'play-off'!F10</f>
        <v>Straková Adéla</v>
      </c>
      <c r="P16" s="54" t="s">
        <v>7</v>
      </c>
      <c r="Q16" s="68" t="str">
        <f>'play-off'!F26</f>
        <v>Hanáčková Lucie</v>
      </c>
      <c r="R16" s="141" t="s">
        <v>169</v>
      </c>
      <c r="S16" s="43" t="s">
        <v>169</v>
      </c>
      <c r="T16" s="43" t="s">
        <v>163</v>
      </c>
      <c r="U16" s="43"/>
      <c r="V16" s="59"/>
      <c r="W16" s="57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6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3</v>
      </c>
    </row>
    <row r="17" spans="1:25" ht="13.5" thickBot="1" x14ac:dyDescent="0.25">
      <c r="A17" s="56">
        <v>16</v>
      </c>
      <c r="B17" s="61" t="str">
        <f>'play-off'!C63</f>
        <v>bye</v>
      </c>
      <c r="C17" s="62" t="s">
        <v>7</v>
      </c>
      <c r="D17" s="12" t="str">
        <f>'play-off'!C65</f>
        <v>Luhan Adam</v>
      </c>
      <c r="E17" s="45" t="s">
        <v>160</v>
      </c>
      <c r="F17" s="46" t="s">
        <v>160</v>
      </c>
      <c r="G17" s="46" t="s">
        <v>160</v>
      </c>
      <c r="H17" s="46"/>
      <c r="I17" s="63"/>
      <c r="J17" s="28">
        <f t="shared" si="0"/>
        <v>0</v>
      </c>
      <c r="K17" s="29" t="s">
        <v>6</v>
      </c>
      <c r="L17" s="30">
        <f t="shared" si="1"/>
        <v>3</v>
      </c>
      <c r="N17" s="56">
        <v>2</v>
      </c>
      <c r="O17" s="61" t="str">
        <f>'play-off'!F42</f>
        <v>Svobodová Terezie</v>
      </c>
      <c r="P17" s="62" t="s">
        <v>7</v>
      </c>
      <c r="Q17" s="70" t="str">
        <f>'play-off'!F58</f>
        <v>Piškula Jakub</v>
      </c>
      <c r="R17" s="143" t="s">
        <v>171</v>
      </c>
      <c r="S17" s="46" t="s">
        <v>166</v>
      </c>
      <c r="T17" s="46" t="s">
        <v>169</v>
      </c>
      <c r="U17" s="46" t="s">
        <v>173</v>
      </c>
      <c r="V17" s="63"/>
      <c r="W17" s="64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1</v>
      </c>
      <c r="X17" s="29" t="s">
        <v>6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3</v>
      </c>
    </row>
    <row r="18" spans="1:25" ht="13.5" thickBot="1" x14ac:dyDescent="0.25">
      <c r="N18" s="251" t="s">
        <v>12</v>
      </c>
      <c r="O18" s="251"/>
      <c r="P18" s="251"/>
      <c r="Q18" s="251"/>
      <c r="R18" s="250"/>
      <c r="S18" s="250"/>
      <c r="T18" s="250"/>
      <c r="U18" s="250"/>
      <c r="V18" s="250"/>
      <c r="W18" s="250"/>
      <c r="X18" s="250"/>
      <c r="Y18" s="250"/>
    </row>
    <row r="19" spans="1:25" ht="13.5" thickBot="1" x14ac:dyDescent="0.25">
      <c r="N19" s="102">
        <v>1</v>
      </c>
      <c r="O19" s="103" t="str">
        <f>'play-off'!G18</f>
        <v>Hanáčková Lucie</v>
      </c>
      <c r="P19" s="104" t="s">
        <v>7</v>
      </c>
      <c r="Q19" s="105" t="str">
        <f>'play-off'!G50</f>
        <v>Piškula Jakub</v>
      </c>
      <c r="R19" s="106" t="s">
        <v>13</v>
      </c>
      <c r="S19" s="107" t="s">
        <v>13</v>
      </c>
      <c r="T19" s="107" t="s">
        <v>162</v>
      </c>
      <c r="U19" s="107"/>
      <c r="V19" s="108"/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3</v>
      </c>
      <c r="X19" s="110" t="s">
        <v>6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10</vt:i4>
      </vt:variant>
    </vt:vector>
  </HeadingPairs>
  <TitlesOfParts>
    <vt:vector size="34" baseType="lpstr">
      <vt:lpstr>seznam</vt:lpstr>
      <vt:lpstr>4x1-16</vt:lpstr>
      <vt:lpstr> pavouk A</vt:lpstr>
      <vt:lpstr> útěcha A</vt:lpstr>
      <vt:lpstr>play-off</vt:lpstr>
      <vt:lpstr>útěcha</vt:lpstr>
      <vt:lpstr>zap_pav A</vt:lpstr>
      <vt:lpstr>zap_útěcha A</vt:lpstr>
      <vt:lpstr>zap_playoff</vt:lpstr>
      <vt:lpstr>zap_útěcha</vt:lpstr>
      <vt:lpstr>zápis A-D</vt:lpstr>
      <vt:lpstr>zápis E-H</vt:lpstr>
      <vt:lpstr>zápis I-L</vt:lpstr>
      <vt:lpstr>zápis M-P</vt:lpstr>
      <vt:lpstr>zápis tisk A-D</vt:lpstr>
      <vt:lpstr>zápis tisk E-H</vt:lpstr>
      <vt:lpstr>zápis tisk I-L</vt:lpstr>
      <vt:lpstr>zápis tisk M-P</vt:lpstr>
      <vt:lpstr>zápis</vt:lpstr>
      <vt:lpstr>zápis tisk</vt:lpstr>
      <vt:lpstr>pavouk 4-hra</vt:lpstr>
      <vt:lpstr>zap_pav_4</vt:lpstr>
      <vt:lpstr>6x1-2</vt:lpstr>
      <vt:lpstr>6x3-4</vt:lpstr>
      <vt:lpstr>' pavouk A'!Oblast_tisku</vt:lpstr>
      <vt:lpstr>' útěcha A'!Oblast_tisku</vt:lpstr>
      <vt:lpstr>'4x1-16'!Oblast_tisku</vt:lpstr>
      <vt:lpstr>'6x1-2'!Oblast_tisku</vt:lpstr>
      <vt:lpstr>'6x3-4'!Oblast_tisku</vt:lpstr>
      <vt:lpstr>'pavouk 4-hra'!Oblast_tisku</vt:lpstr>
      <vt:lpstr>'play-off'!Oblast_tisku</vt:lpstr>
      <vt:lpstr>seznam!Oblast_tisku</vt:lpstr>
      <vt:lpstr>útěcha!Oblast_tisku</vt:lpstr>
      <vt:lpstr>'zápis tisk'!Oblast_tisku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</dc:creator>
  <cp:lastModifiedBy>Pavel Halas</cp:lastModifiedBy>
  <cp:lastPrinted>2024-04-13T13:31:36Z</cp:lastPrinted>
  <dcterms:created xsi:type="dcterms:W3CDTF">2003-12-23T23:27:09Z</dcterms:created>
  <dcterms:modified xsi:type="dcterms:W3CDTF">2024-04-14T17:12:42Z</dcterms:modified>
</cp:coreProperties>
</file>