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9CF34BF6-E23D-42B4-AADD-369CF66555DE}" xr6:coauthVersionLast="47" xr6:coauthVersionMax="47" xr10:uidLastSave="{00000000-0000-0000-0000-000000000000}"/>
  <bookViews>
    <workbookView xWindow="-110" yWindow="-110" windowWidth="19420" windowHeight="10420" activeTab="3" xr2:uid="{B2ED96F1-F0B0-4F6E-BF00-2B78893BA28F}"/>
  </bookViews>
  <sheets>
    <sheet name="seznam" sheetId="1" r:id="rId1"/>
    <sheet name="sk A,B - žáci" sheetId="2" r:id="rId2"/>
    <sheet name="sk A,B - žákyně" sheetId="21" r:id="rId3"/>
    <sheet name="sk C, D - žáci" sheetId="12" r:id="rId4"/>
    <sheet name="sk C, D - žákyně" sheetId="22" r:id="rId5"/>
    <sheet name="zápis" sheetId="18" r:id="rId6"/>
    <sheet name="zápis tisk" sheetId="20" r:id="rId7"/>
  </sheets>
  <definedNames>
    <definedName name="_xlnm.Print_Area" localSheetId="1">'sk A,B - žáci'!$C$1:$AM$36</definedName>
    <definedName name="_xlnm.Print_Area" localSheetId="2">'sk A,B - žákyně'!$A$1:$AM$36</definedName>
    <definedName name="_xlnm.Print_Area" localSheetId="3">'sk C, D - žáci'!$C$1:$AM$30</definedName>
    <definedName name="_xlnm.Print_Area" localSheetId="4">'sk C, D - žákyně'!$C$1:$AM$30</definedName>
    <definedName name="_xlnm.Print_Area" localSheetId="6">'zápis tisk'!$A$1:$M$20</definedName>
  </definedNames>
  <calcPr calcId="181029"/>
  <webPublishing css="0" codePage="1250"/>
</workbook>
</file>

<file path=xl/calcChain.xml><?xml version="1.0" encoding="utf-8"?>
<calcChain xmlns="http://schemas.openxmlformats.org/spreadsheetml/2006/main">
  <c r="D30" i="2" l="1"/>
  <c r="D29" i="2"/>
  <c r="D28" i="2"/>
  <c r="D27" i="2"/>
  <c r="D26" i="2"/>
  <c r="D25" i="2"/>
  <c r="D24" i="2"/>
  <c r="D23" i="2"/>
  <c r="D22" i="2"/>
  <c r="D21" i="2"/>
  <c r="D20" i="2"/>
  <c r="D19" i="2"/>
  <c r="D15" i="2"/>
  <c r="D14" i="2"/>
  <c r="D13" i="2"/>
  <c r="D12" i="2"/>
  <c r="D11" i="2"/>
  <c r="D10" i="2"/>
  <c r="D9" i="2"/>
  <c r="D8" i="2"/>
  <c r="D7" i="2"/>
  <c r="D6" i="2"/>
  <c r="D5" i="2"/>
  <c r="D4" i="2"/>
  <c r="D30" i="21"/>
  <c r="D29" i="21"/>
  <c r="D28" i="21"/>
  <c r="D27" i="21"/>
  <c r="D26" i="21"/>
  <c r="D25" i="21"/>
  <c r="D24" i="21"/>
  <c r="D23" i="21"/>
  <c r="D22" i="21"/>
  <c r="D21" i="21"/>
  <c r="D20" i="21"/>
  <c r="D19" i="21"/>
  <c r="D15" i="21"/>
  <c r="D14" i="21"/>
  <c r="D13" i="21"/>
  <c r="D12" i="21"/>
  <c r="D11" i="21"/>
  <c r="D10" i="21"/>
  <c r="D9" i="21"/>
  <c r="D8" i="21"/>
  <c r="D7" i="21"/>
  <c r="D6" i="21"/>
  <c r="D5" i="21"/>
  <c r="D4" i="21"/>
  <c r="D30" i="12"/>
  <c r="D29" i="12"/>
  <c r="D28" i="12"/>
  <c r="D27" i="12"/>
  <c r="D26" i="12"/>
  <c r="D25" i="12"/>
  <c r="D24" i="12"/>
  <c r="D23" i="12"/>
  <c r="D22" i="12"/>
  <c r="D21" i="12"/>
  <c r="D20" i="12"/>
  <c r="D19" i="12"/>
  <c r="D15" i="12"/>
  <c r="D14" i="12"/>
  <c r="D13" i="12"/>
  <c r="D12" i="12"/>
  <c r="D11" i="12"/>
  <c r="D10" i="12"/>
  <c r="D9" i="12"/>
  <c r="D8" i="12"/>
  <c r="D7" i="12"/>
  <c r="D6" i="12"/>
  <c r="D5" i="12"/>
  <c r="D4" i="12"/>
  <c r="D30" i="22"/>
  <c r="D29" i="22"/>
  <c r="D28" i="22"/>
  <c r="D27" i="22"/>
  <c r="D26" i="22"/>
  <c r="D25" i="22"/>
  <c r="D24" i="22"/>
  <c r="D23" i="22"/>
  <c r="D22" i="22"/>
  <c r="D21" i="22"/>
  <c r="D20" i="22"/>
  <c r="D19" i="22"/>
  <c r="D15" i="22"/>
  <c r="D14" i="22"/>
  <c r="D13" i="22"/>
  <c r="D12" i="22"/>
  <c r="D11" i="22"/>
  <c r="D10" i="22"/>
  <c r="D9" i="22"/>
  <c r="D8" i="22"/>
  <c r="D7" i="22"/>
  <c r="D6" i="22"/>
  <c r="D5" i="22"/>
  <c r="D4" i="22"/>
  <c r="AQ30" i="22" l="1"/>
  <c r="AP30" i="22"/>
  <c r="AM30" i="22"/>
  <c r="K27" i="22" s="1"/>
  <c r="AK30" i="22"/>
  <c r="AE29" i="22"/>
  <c r="AQ29" i="22"/>
  <c r="AP29" i="22"/>
  <c r="AM29" i="22"/>
  <c r="AK29" i="22"/>
  <c r="J29" i="22" s="1"/>
  <c r="Y29" i="22" s="1"/>
  <c r="M29" i="22"/>
  <c r="H29" i="22"/>
  <c r="G29" i="22"/>
  <c r="AQ28" i="22"/>
  <c r="AP28" i="22"/>
  <c r="AM28" i="22"/>
  <c r="E25" i="22" s="1"/>
  <c r="AK28" i="22"/>
  <c r="G25" i="22" s="1"/>
  <c r="AE30" i="22"/>
  <c r="M27" i="22"/>
  <c r="AQ26" i="22"/>
  <c r="AP26" i="22"/>
  <c r="AM26" i="22"/>
  <c r="K29" i="22" s="1"/>
  <c r="AK26" i="22"/>
  <c r="T23" i="22" s="1"/>
  <c r="AE28" i="22"/>
  <c r="AQ25" i="22"/>
  <c r="AP25" i="22"/>
  <c r="AM25" i="22"/>
  <c r="H25" i="22" s="1"/>
  <c r="AK25" i="22"/>
  <c r="N21" i="22" s="1"/>
  <c r="J25" i="22"/>
  <c r="AQ24" i="22"/>
  <c r="AP24" i="22"/>
  <c r="AM24" i="22"/>
  <c r="S19" i="22" s="1"/>
  <c r="AK24" i="22"/>
  <c r="G27" i="22" s="1"/>
  <c r="AC26" i="22"/>
  <c r="S23" i="22"/>
  <c r="Q23" i="22"/>
  <c r="P23" i="22"/>
  <c r="AQ22" i="22"/>
  <c r="AP22" i="22"/>
  <c r="AM22" i="22"/>
  <c r="K25" i="22" s="1"/>
  <c r="AK22" i="22"/>
  <c r="N23" i="22" s="1"/>
  <c r="W23" i="22" s="1"/>
  <c r="AC21" i="22"/>
  <c r="AQ21" i="22"/>
  <c r="AP21" i="22"/>
  <c r="AM21" i="22"/>
  <c r="H27" i="22" s="1"/>
  <c r="AK21" i="22"/>
  <c r="J27" i="22" s="1"/>
  <c r="V21" i="22"/>
  <c r="AQ20" i="22"/>
  <c r="AP20" i="22"/>
  <c r="AM20" i="22"/>
  <c r="V19" i="22" s="1"/>
  <c r="AK20" i="22"/>
  <c r="AC28" i="22"/>
  <c r="T19" i="22"/>
  <c r="AE10" i="22"/>
  <c r="AQ14" i="22"/>
  <c r="AP14" i="22"/>
  <c r="AM14" i="22"/>
  <c r="S8" i="22" s="1"/>
  <c r="AK14" i="22"/>
  <c r="M12" i="22" s="1"/>
  <c r="G14" i="22"/>
  <c r="AQ13" i="22"/>
  <c r="AP13" i="22"/>
  <c r="AM13" i="22"/>
  <c r="H14" i="22" s="1"/>
  <c r="AK13" i="22"/>
  <c r="J14" i="22" s="1"/>
  <c r="AE14" i="22"/>
  <c r="AQ12" i="22"/>
  <c r="AP12" i="22"/>
  <c r="AM12" i="22"/>
  <c r="E10" i="22" s="1"/>
  <c r="AK12" i="22"/>
  <c r="G10" i="22" s="1"/>
  <c r="AE12" i="22"/>
  <c r="AQ10" i="22"/>
  <c r="AP10" i="22"/>
  <c r="AM10" i="22"/>
  <c r="K14" i="22" s="1"/>
  <c r="AK10" i="22"/>
  <c r="T8" i="22" s="1"/>
  <c r="AQ9" i="22"/>
  <c r="AP9" i="22"/>
  <c r="AM9" i="22"/>
  <c r="H10" i="22" s="1"/>
  <c r="AK9" i="22"/>
  <c r="J10" i="22" s="1"/>
  <c r="AC14" i="22"/>
  <c r="AQ8" i="22"/>
  <c r="AP8" i="22"/>
  <c r="AM8" i="22"/>
  <c r="E12" i="22" s="1"/>
  <c r="AK8" i="22"/>
  <c r="Q4" i="22" s="1"/>
  <c r="AC9" i="22"/>
  <c r="AQ6" i="22"/>
  <c r="AP6" i="22"/>
  <c r="AM6" i="22"/>
  <c r="K10" i="22" s="1"/>
  <c r="AK6" i="22"/>
  <c r="M10" i="22" s="1"/>
  <c r="V6" i="22"/>
  <c r="T6" i="22"/>
  <c r="AQ5" i="22"/>
  <c r="AP5" i="22"/>
  <c r="AM5" i="22"/>
  <c r="S6" i="22" s="1"/>
  <c r="AK5" i="22"/>
  <c r="Q6" i="22" s="1"/>
  <c r="AC8" i="22"/>
  <c r="AQ4" i="22"/>
  <c r="AP4" i="22"/>
  <c r="AM4" i="22"/>
  <c r="E14" i="22" s="1"/>
  <c r="AK4" i="22"/>
  <c r="T4" i="22" s="1"/>
  <c r="S4" i="22"/>
  <c r="AQ36" i="21"/>
  <c r="AP36" i="21"/>
  <c r="AR33" i="21" s="1"/>
  <c r="AM36" i="21"/>
  <c r="G27" i="21" s="1"/>
  <c r="AK36" i="21"/>
  <c r="S19" i="21" s="1"/>
  <c r="AQ35" i="21"/>
  <c r="AP35" i="21"/>
  <c r="AR32" i="21" s="1"/>
  <c r="AM35" i="21"/>
  <c r="J25" i="21" s="1"/>
  <c r="AK35" i="21"/>
  <c r="H25" i="21" s="1"/>
  <c r="AQ34" i="21"/>
  <c r="AP34" i="21"/>
  <c r="AM34" i="21"/>
  <c r="AK34" i="21"/>
  <c r="AQ33" i="21"/>
  <c r="AP33" i="21"/>
  <c r="AR36" i="21" s="1"/>
  <c r="AM33" i="21"/>
  <c r="Q4" i="21" s="1"/>
  <c r="AK33" i="21"/>
  <c r="E12" i="21" s="1"/>
  <c r="AQ32" i="21"/>
  <c r="AP32" i="21"/>
  <c r="AR35" i="21" s="1"/>
  <c r="AM32" i="21"/>
  <c r="J10" i="21" s="1"/>
  <c r="AK32" i="21"/>
  <c r="P6" i="21" s="1"/>
  <c r="AR31" i="21"/>
  <c r="AQ31" i="21"/>
  <c r="AP31" i="21"/>
  <c r="AR27" i="21" s="1"/>
  <c r="AM31" i="21"/>
  <c r="AK31" i="21"/>
  <c r="T8" i="21" s="1"/>
  <c r="AE34" i="21"/>
  <c r="AQ29" i="21"/>
  <c r="AP29" i="21"/>
  <c r="AM29" i="21"/>
  <c r="AK29" i="21"/>
  <c r="K21" i="21" s="1"/>
  <c r="N29" i="21"/>
  <c r="M29" i="21"/>
  <c r="K29" i="21"/>
  <c r="J29" i="21"/>
  <c r="AR28" i="21"/>
  <c r="AQ28" i="21"/>
  <c r="AP28" i="21"/>
  <c r="AR25" i="21" s="1"/>
  <c r="AM28" i="21"/>
  <c r="E25" i="21" s="1"/>
  <c r="AK28" i="21"/>
  <c r="G25" i="21" s="1"/>
  <c r="AE22" i="21"/>
  <c r="AQ27" i="21"/>
  <c r="AP27" i="21"/>
  <c r="AM27" i="21"/>
  <c r="T27" i="21" s="1"/>
  <c r="AK27" i="21"/>
  <c r="V27" i="21" s="1"/>
  <c r="AR26" i="21"/>
  <c r="AQ26" i="21"/>
  <c r="AP26" i="21"/>
  <c r="AR22" i="21" s="1"/>
  <c r="AM26" i="21"/>
  <c r="M6" i="21" s="1"/>
  <c r="AK26" i="21"/>
  <c r="K6" i="21" s="1"/>
  <c r="AE28" i="21"/>
  <c r="AQ25" i="21"/>
  <c r="AP25" i="21"/>
  <c r="AR21" i="21" s="1"/>
  <c r="AM25" i="21"/>
  <c r="P4" i="21" s="1"/>
  <c r="AK25" i="21"/>
  <c r="G10" i="21" s="1"/>
  <c r="AR24" i="21"/>
  <c r="AQ24" i="21"/>
  <c r="AP24" i="21"/>
  <c r="AM24" i="21"/>
  <c r="T12" i="21" s="1"/>
  <c r="AK24" i="21"/>
  <c r="Q14" i="21" s="1"/>
  <c r="AE29" i="21"/>
  <c r="V23" i="21"/>
  <c r="T23" i="21"/>
  <c r="H23" i="21"/>
  <c r="AQ22" i="21"/>
  <c r="AP22" i="21"/>
  <c r="AR19" i="21" s="1"/>
  <c r="AM22" i="21"/>
  <c r="N27" i="21" s="1"/>
  <c r="AK22" i="21"/>
  <c r="Q25" i="21" s="1"/>
  <c r="AC29" i="21"/>
  <c r="AQ21" i="21"/>
  <c r="AP21" i="21"/>
  <c r="AR18" i="21" s="1"/>
  <c r="AM21" i="21"/>
  <c r="K19" i="21" s="1"/>
  <c r="AK21" i="21"/>
  <c r="M19" i="21" s="1"/>
  <c r="T21" i="21"/>
  <c r="N21" i="21"/>
  <c r="M21" i="21"/>
  <c r="E21" i="21"/>
  <c r="AR20" i="21"/>
  <c r="AQ20" i="21"/>
  <c r="AP20" i="21"/>
  <c r="AR17" i="21" s="1"/>
  <c r="AM20" i="21"/>
  <c r="H29" i="21" s="1"/>
  <c r="AK20" i="21"/>
  <c r="AC15" i="21"/>
  <c r="AQ19" i="21"/>
  <c r="AP19" i="21"/>
  <c r="AM19" i="21"/>
  <c r="S10" i="21" s="1"/>
  <c r="AK19" i="21"/>
  <c r="P12" i="21" s="1"/>
  <c r="AQ18" i="21"/>
  <c r="AP18" i="21"/>
  <c r="AR14" i="21" s="1"/>
  <c r="AM18" i="21"/>
  <c r="G8" i="21" s="1"/>
  <c r="AK18" i="21"/>
  <c r="M4" i="21" s="1"/>
  <c r="AQ17" i="21"/>
  <c r="AP17" i="21"/>
  <c r="AR13" i="21" s="1"/>
  <c r="AM17" i="21"/>
  <c r="V6" i="21" s="1"/>
  <c r="AK17" i="21"/>
  <c r="J14" i="21" s="1"/>
  <c r="AR15" i="21"/>
  <c r="AQ15" i="21"/>
  <c r="AP15" i="21"/>
  <c r="AM15" i="21"/>
  <c r="J19" i="21" s="1"/>
  <c r="AK15" i="21"/>
  <c r="H19" i="21" s="1"/>
  <c r="AE31" i="21"/>
  <c r="AQ14" i="21"/>
  <c r="AP14" i="21"/>
  <c r="AM14" i="21"/>
  <c r="M27" i="21" s="1"/>
  <c r="AK14" i="21"/>
  <c r="S23" i="21" s="1"/>
  <c r="S14" i="21"/>
  <c r="M14" i="21"/>
  <c r="K14" i="21"/>
  <c r="H14" i="21"/>
  <c r="AQ13" i="21"/>
  <c r="AP13" i="21"/>
  <c r="AM13" i="21"/>
  <c r="T25" i="21" s="1"/>
  <c r="AK13" i="21"/>
  <c r="V25" i="21" s="1"/>
  <c r="AC33" i="21"/>
  <c r="AR12" i="21"/>
  <c r="AQ12" i="21"/>
  <c r="AP12" i="21"/>
  <c r="AR8" i="21" s="1"/>
  <c r="AM12" i="21"/>
  <c r="E6" i="21" s="1"/>
  <c r="AK12" i="21"/>
  <c r="H4" i="21" s="1"/>
  <c r="V12" i="21"/>
  <c r="AR11" i="21"/>
  <c r="AQ11" i="21"/>
  <c r="AP11" i="21"/>
  <c r="AR7" i="21" s="1"/>
  <c r="AM11" i="21"/>
  <c r="M12" i="21" s="1"/>
  <c r="AK11" i="21"/>
  <c r="S8" i="21" s="1"/>
  <c r="AE25" i="21"/>
  <c r="AR10" i="21"/>
  <c r="AQ10" i="21"/>
  <c r="AP10" i="21"/>
  <c r="AM10" i="21"/>
  <c r="P14" i="21" s="1"/>
  <c r="AK10" i="21"/>
  <c r="V10" i="21" s="1"/>
  <c r="T10" i="21"/>
  <c r="AE26" i="21"/>
  <c r="AQ8" i="21"/>
  <c r="AP8" i="21"/>
  <c r="AM8" i="21"/>
  <c r="K25" i="21" s="1"/>
  <c r="AK8" i="21"/>
  <c r="M25" i="21" s="1"/>
  <c r="V8" i="21"/>
  <c r="H8" i="21"/>
  <c r="E8" i="21"/>
  <c r="AQ7" i="21"/>
  <c r="AP7" i="21"/>
  <c r="AM7" i="21"/>
  <c r="H27" i="21" s="1"/>
  <c r="AK7" i="21"/>
  <c r="Q21" i="21" s="1"/>
  <c r="AE32" i="21"/>
  <c r="AR6" i="21"/>
  <c r="AQ6" i="21"/>
  <c r="AP6" i="21"/>
  <c r="AM6" i="21"/>
  <c r="V19" i="21" s="1"/>
  <c r="AK6" i="21"/>
  <c r="T19" i="21" s="1"/>
  <c r="AR5" i="21"/>
  <c r="AQ5" i="21"/>
  <c r="AP5" i="21"/>
  <c r="AM5" i="21"/>
  <c r="K10" i="21" s="1"/>
  <c r="AK5" i="21"/>
  <c r="N8" i="21" s="1"/>
  <c r="AC25" i="21"/>
  <c r="AR4" i="21"/>
  <c r="AQ4" i="21"/>
  <c r="AP4" i="21"/>
  <c r="AM4" i="21"/>
  <c r="H12" i="21" s="1"/>
  <c r="AK4" i="21"/>
  <c r="J12" i="21" s="1"/>
  <c r="K4" i="21"/>
  <c r="AR3" i="21"/>
  <c r="AQ3" i="21"/>
  <c r="AP3" i="21"/>
  <c r="AM3" i="21"/>
  <c r="V4" i="21" s="1"/>
  <c r="AK3" i="21"/>
  <c r="T4" i="21" s="1"/>
  <c r="K17" i="20"/>
  <c r="H17" i="20"/>
  <c r="D17" i="20"/>
  <c r="A17" i="20"/>
  <c r="K10" i="20"/>
  <c r="H10" i="20"/>
  <c r="D10" i="20"/>
  <c r="A10" i="20"/>
  <c r="K3" i="20"/>
  <c r="H3" i="20"/>
  <c r="D3" i="20"/>
  <c r="A3" i="20"/>
  <c r="H16" i="20"/>
  <c r="A16" i="20"/>
  <c r="H15" i="20"/>
  <c r="A15" i="20"/>
  <c r="H9" i="20"/>
  <c r="A9" i="20"/>
  <c r="H8" i="20"/>
  <c r="A8" i="20"/>
  <c r="H2" i="20"/>
  <c r="A2" i="20"/>
  <c r="H1" i="20"/>
  <c r="A1" i="20"/>
  <c r="F5" i="18"/>
  <c r="F6" i="18"/>
  <c r="F7" i="18"/>
  <c r="F8" i="18"/>
  <c r="F9" i="18"/>
  <c r="F4" i="18"/>
  <c r="H5" i="18"/>
  <c r="A13" i="20" s="1"/>
  <c r="H6" i="18"/>
  <c r="A20" i="20" s="1"/>
  <c r="H7" i="18"/>
  <c r="H6" i="20" s="1"/>
  <c r="H8" i="18"/>
  <c r="H13" i="20" s="1"/>
  <c r="H9" i="18"/>
  <c r="H20" i="20" s="1"/>
  <c r="H4" i="18"/>
  <c r="A6" i="20" s="1"/>
  <c r="D5" i="18"/>
  <c r="D6" i="18"/>
  <c r="D7" i="18"/>
  <c r="D8" i="18"/>
  <c r="D9" i="18"/>
  <c r="D4" i="18"/>
  <c r="AQ30" i="12"/>
  <c r="AQ29" i="12"/>
  <c r="AQ28" i="12"/>
  <c r="AQ26" i="12"/>
  <c r="AQ25" i="12"/>
  <c r="AQ24" i="12"/>
  <c r="AQ22" i="12"/>
  <c r="AQ21" i="12"/>
  <c r="AQ20" i="12"/>
  <c r="AP30" i="12"/>
  <c r="AP29" i="12"/>
  <c r="AP28" i="12"/>
  <c r="AP26" i="12"/>
  <c r="AP25" i="12"/>
  <c r="AP24" i="12"/>
  <c r="AP22" i="12"/>
  <c r="AP21" i="12"/>
  <c r="AP20" i="12"/>
  <c r="AQ14" i="12"/>
  <c r="AQ13" i="12"/>
  <c r="AQ12" i="12"/>
  <c r="AQ10" i="12"/>
  <c r="AQ9" i="12"/>
  <c r="AQ8" i="12"/>
  <c r="AP14" i="12"/>
  <c r="AP13" i="12"/>
  <c r="AP10" i="12"/>
  <c r="AP9" i="12"/>
  <c r="AP12" i="12"/>
  <c r="AP8" i="12"/>
  <c r="AQ6" i="12"/>
  <c r="AP6" i="12"/>
  <c r="AQ5" i="12"/>
  <c r="AP5" i="12"/>
  <c r="AQ4" i="12"/>
  <c r="AP4" i="12"/>
  <c r="AQ36" i="2"/>
  <c r="AP36" i="2"/>
  <c r="AR33" i="2" s="1"/>
  <c r="AQ35" i="2"/>
  <c r="AP35" i="2"/>
  <c r="AR32" i="2" s="1"/>
  <c r="AQ34" i="2"/>
  <c r="AP34" i="2"/>
  <c r="AR31" i="2" s="1"/>
  <c r="AQ33" i="2"/>
  <c r="AP33" i="2"/>
  <c r="AR29" i="2" s="1"/>
  <c r="AQ32" i="2"/>
  <c r="AP32" i="2"/>
  <c r="AR28" i="2" s="1"/>
  <c r="AQ31" i="2"/>
  <c r="AP31" i="2"/>
  <c r="AR34" i="2" s="1"/>
  <c r="AQ29" i="2"/>
  <c r="AP29" i="2"/>
  <c r="AR26" i="2" s="1"/>
  <c r="AQ28" i="2"/>
  <c r="AP28" i="2"/>
  <c r="AR25" i="2" s="1"/>
  <c r="AQ27" i="2"/>
  <c r="AP27" i="2"/>
  <c r="AR24" i="2" s="1"/>
  <c r="AQ26" i="2"/>
  <c r="AP26" i="2"/>
  <c r="AR22" i="2" s="1"/>
  <c r="AQ25" i="2"/>
  <c r="AP25" i="2"/>
  <c r="AR21" i="2" s="1"/>
  <c r="AQ24" i="2"/>
  <c r="AP24" i="2"/>
  <c r="AR20" i="2" s="1"/>
  <c r="AQ22" i="2"/>
  <c r="AP22" i="2"/>
  <c r="AR19" i="2" s="1"/>
  <c r="AQ21" i="2"/>
  <c r="AP21" i="2"/>
  <c r="AR18" i="2" s="1"/>
  <c r="AQ20" i="2"/>
  <c r="AP20" i="2"/>
  <c r="AR17" i="2" s="1"/>
  <c r="AQ19" i="2"/>
  <c r="AP19" i="2"/>
  <c r="AR15" i="2" s="1"/>
  <c r="AQ18" i="2"/>
  <c r="AP18" i="2"/>
  <c r="AR14" i="2" s="1"/>
  <c r="AQ17" i="2"/>
  <c r="AP17" i="2"/>
  <c r="AR13" i="2" s="1"/>
  <c r="AQ15" i="2"/>
  <c r="AP15" i="2"/>
  <c r="AR12" i="2" s="1"/>
  <c r="AQ14" i="2"/>
  <c r="AP14" i="2"/>
  <c r="AR11" i="2" s="1"/>
  <c r="AQ13" i="2"/>
  <c r="AP13" i="2"/>
  <c r="AR10" i="2" s="1"/>
  <c r="AQ12" i="2"/>
  <c r="AP12" i="2"/>
  <c r="AR8" i="2" s="1"/>
  <c r="AQ11" i="2"/>
  <c r="AP11" i="2"/>
  <c r="AR7" i="2" s="1"/>
  <c r="AQ10" i="2"/>
  <c r="AP10" i="2"/>
  <c r="AR6" i="2" s="1"/>
  <c r="AQ8" i="2"/>
  <c r="AP8" i="2"/>
  <c r="AR5" i="2" s="1"/>
  <c r="AQ7" i="2"/>
  <c r="AP7" i="2"/>
  <c r="AR4" i="2" s="1"/>
  <c r="AQ6" i="2"/>
  <c r="AP6" i="2"/>
  <c r="AR3" i="2" s="1"/>
  <c r="AQ5" i="2"/>
  <c r="AP5" i="2"/>
  <c r="AQ4" i="2"/>
  <c r="AP4" i="2"/>
  <c r="AQ3" i="2"/>
  <c r="AP3" i="2"/>
  <c r="AK34" i="2"/>
  <c r="T23" i="2" s="1"/>
  <c r="AM34" i="2"/>
  <c r="K29" i="2" s="1"/>
  <c r="AK35" i="2"/>
  <c r="H25" i="2" s="1"/>
  <c r="AM35" i="2"/>
  <c r="N21" i="2" s="1"/>
  <c r="AK36" i="2"/>
  <c r="S19" i="2" s="1"/>
  <c r="AM36" i="2"/>
  <c r="Q19" i="2" s="1"/>
  <c r="AK27" i="2"/>
  <c r="Q29" i="2" s="1"/>
  <c r="AM27" i="2"/>
  <c r="S29" i="2"/>
  <c r="AK28" i="2"/>
  <c r="N19" i="2"/>
  <c r="AM28" i="2"/>
  <c r="E25" i="2" s="1"/>
  <c r="AK29" i="2"/>
  <c r="J23" i="2" s="1"/>
  <c r="K21" i="2"/>
  <c r="AM29" i="2"/>
  <c r="H23" i="2" s="1"/>
  <c r="AK20" i="2"/>
  <c r="J29" i="2" s="1"/>
  <c r="AM20" i="2"/>
  <c r="V21" i="2" s="1"/>
  <c r="AK21" i="2"/>
  <c r="M19" i="2" s="1"/>
  <c r="AM21" i="2"/>
  <c r="K19" i="2"/>
  <c r="AK22" i="2"/>
  <c r="P27" i="2" s="1"/>
  <c r="AM22" i="2"/>
  <c r="S25" i="2" s="1"/>
  <c r="AK13" i="2"/>
  <c r="V25" i="2" s="1"/>
  <c r="N29" i="2"/>
  <c r="AM13" i="2"/>
  <c r="T25" i="2" s="1"/>
  <c r="AK14" i="2"/>
  <c r="S23" i="2" s="1"/>
  <c r="K27" i="2"/>
  <c r="AM14" i="2"/>
  <c r="Q23" i="2" s="1"/>
  <c r="AK15" i="2"/>
  <c r="G21" i="2" s="1"/>
  <c r="AM15" i="2"/>
  <c r="E21" i="2" s="1"/>
  <c r="AK6" i="2"/>
  <c r="T19" i="2" s="1"/>
  <c r="AM6" i="2"/>
  <c r="E29" i="2" s="1"/>
  <c r="AK7" i="2"/>
  <c r="Q21" i="2" s="1"/>
  <c r="AM7" i="2"/>
  <c r="H27" i="2" s="1"/>
  <c r="AK8" i="2"/>
  <c r="N23" i="2" s="1"/>
  <c r="AM8" i="2"/>
  <c r="K25" i="2" s="1"/>
  <c r="AE20" i="12"/>
  <c r="AE24" i="12"/>
  <c r="AE28" i="12"/>
  <c r="AC26" i="12"/>
  <c r="AC29" i="12"/>
  <c r="AC28" i="12"/>
  <c r="AE10" i="12"/>
  <c r="AE14" i="12"/>
  <c r="AE9" i="12"/>
  <c r="AC10" i="12"/>
  <c r="AC9" i="12"/>
  <c r="AC12" i="12"/>
  <c r="AM29" i="12"/>
  <c r="H29" i="12"/>
  <c r="AM30" i="12"/>
  <c r="K27" i="12" s="1"/>
  <c r="Q23" i="12"/>
  <c r="AK29" i="12"/>
  <c r="J29" i="12" s="1"/>
  <c r="T21" i="12"/>
  <c r="AK28" i="12"/>
  <c r="N19" i="12" s="1"/>
  <c r="AM28" i="12"/>
  <c r="E25" i="12" s="1"/>
  <c r="AK26" i="12"/>
  <c r="M29" i="12" s="1"/>
  <c r="AM26" i="12"/>
  <c r="V23" i="12" s="1"/>
  <c r="AK25" i="12"/>
  <c r="N21" i="12" s="1"/>
  <c r="AM25" i="12"/>
  <c r="H25" i="12" s="1"/>
  <c r="Q19" i="12"/>
  <c r="AM24" i="12"/>
  <c r="S19" i="12" s="1"/>
  <c r="AK8" i="12"/>
  <c r="Q4" i="12" s="1"/>
  <c r="AM8" i="12"/>
  <c r="E12" i="12" s="1"/>
  <c r="AK14" i="12"/>
  <c r="Q8" i="12" s="1"/>
  <c r="AM14" i="12"/>
  <c r="K12" i="12" s="1"/>
  <c r="AK13" i="12"/>
  <c r="T6" i="12" s="1"/>
  <c r="AM13" i="12"/>
  <c r="H14" i="12" s="1"/>
  <c r="AK12" i="12"/>
  <c r="G10" i="12" s="1"/>
  <c r="AM12" i="12"/>
  <c r="E10" i="12" s="1"/>
  <c r="AK10" i="12"/>
  <c r="T8" i="12" s="1"/>
  <c r="AM10" i="12"/>
  <c r="K14" i="12" s="1"/>
  <c r="AK9" i="12"/>
  <c r="J10" i="12" s="1"/>
  <c r="AM9" i="12"/>
  <c r="H10" i="12" s="1"/>
  <c r="AM6" i="12"/>
  <c r="K10" i="12" s="1"/>
  <c r="AK6" i="12"/>
  <c r="N8" i="12" s="1"/>
  <c r="AK4" i="12"/>
  <c r="G14" i="12" s="1"/>
  <c r="AM4" i="12"/>
  <c r="E14" i="12"/>
  <c r="AK20" i="12"/>
  <c r="T19" i="12" s="1"/>
  <c r="AM20" i="12"/>
  <c r="E29" i="12" s="1"/>
  <c r="AK5" i="12"/>
  <c r="J12" i="12" s="1"/>
  <c r="AM5" i="12"/>
  <c r="H12" i="12" s="1"/>
  <c r="Q21" i="12"/>
  <c r="AM21" i="12"/>
  <c r="H27" i="12" s="1"/>
  <c r="AK22" i="12"/>
  <c r="M25" i="12" s="1"/>
  <c r="AM22" i="12"/>
  <c r="P23" i="12" s="1"/>
  <c r="AC6" i="2"/>
  <c r="AC29" i="2"/>
  <c r="AC8" i="2"/>
  <c r="AE8" i="2"/>
  <c r="AE27" i="2"/>
  <c r="AC13" i="2"/>
  <c r="AC12" i="2"/>
  <c r="AC4" i="2"/>
  <c r="AC18" i="2"/>
  <c r="AE25" i="2"/>
  <c r="AE19" i="2"/>
  <c r="AC24" i="2"/>
  <c r="AK3" i="2"/>
  <c r="T4" i="2" s="1"/>
  <c r="AM10" i="2"/>
  <c r="P14" i="2" s="1"/>
  <c r="AK17" i="2"/>
  <c r="J14" i="2" s="1"/>
  <c r="AK31" i="2"/>
  <c r="T8" i="2" s="1"/>
  <c r="AM24" i="2"/>
  <c r="T12" i="2" s="1"/>
  <c r="AK4" i="2"/>
  <c r="Q6" i="2" s="1"/>
  <c r="AM12" i="2"/>
  <c r="J4" i="2" s="1"/>
  <c r="AK19" i="2"/>
  <c r="Q10" i="2" s="1"/>
  <c r="AM25" i="2"/>
  <c r="E10" i="2" s="1"/>
  <c r="AK33" i="2"/>
  <c r="S4" i="2" s="1"/>
  <c r="AK5" i="2"/>
  <c r="M10" i="2" s="1"/>
  <c r="AM11" i="2"/>
  <c r="Q8" i="2" s="1"/>
  <c r="AK24" i="2"/>
  <c r="Q14" i="2"/>
  <c r="AK10" i="2"/>
  <c r="N14" i="2" s="1"/>
  <c r="AM33" i="2"/>
  <c r="G12" i="2" s="1"/>
  <c r="AK25" i="2"/>
  <c r="N4" i="2" s="1"/>
  <c r="AK11" i="2"/>
  <c r="K12" i="2"/>
  <c r="AM19" i="2"/>
  <c r="S10" i="2" s="1"/>
  <c r="AM32" i="2"/>
  <c r="N6" i="2" s="1"/>
  <c r="AK26" i="2"/>
  <c r="K6" i="2" s="1"/>
  <c r="AM18" i="2"/>
  <c r="G8" i="2" s="1"/>
  <c r="AM5" i="2"/>
  <c r="P8" i="2" s="1"/>
  <c r="AK12" i="2"/>
  <c r="G6" i="2" s="1"/>
  <c r="AM31" i="2"/>
  <c r="V8" i="2" s="1"/>
  <c r="K14" i="2"/>
  <c r="AM17" i="2"/>
  <c r="H14" i="2" s="1"/>
  <c r="AM4" i="2"/>
  <c r="S6" i="2" s="1"/>
  <c r="AK32" i="2"/>
  <c r="H10" i="2" s="1"/>
  <c r="AM3" i="2"/>
  <c r="V4" i="2" s="1"/>
  <c r="AK18" i="2"/>
  <c r="E8" i="2" s="1"/>
  <c r="AM26" i="2"/>
  <c r="H8" i="2" s="1"/>
  <c r="V21" i="12"/>
  <c r="P19" i="12"/>
  <c r="V4" i="12"/>
  <c r="G25" i="2"/>
  <c r="T27" i="2"/>
  <c r="G23" i="2"/>
  <c r="T21" i="2"/>
  <c r="M25" i="2"/>
  <c r="J8" i="2"/>
  <c r="S8" i="2"/>
  <c r="V12" i="2"/>
  <c r="S14" i="2"/>
  <c r="M21" i="2"/>
  <c r="V6" i="12"/>
  <c r="J25" i="2"/>
  <c r="G27" i="12"/>
  <c r="N4" i="12" l="1"/>
  <c r="P4" i="12"/>
  <c r="Y4" i="12" s="1"/>
  <c r="S8" i="12"/>
  <c r="M12" i="12"/>
  <c r="Y12" i="12" s="1"/>
  <c r="J14" i="12"/>
  <c r="P21" i="12"/>
  <c r="J25" i="12"/>
  <c r="T23" i="12"/>
  <c r="K29" i="12"/>
  <c r="N4" i="22"/>
  <c r="P4" i="22"/>
  <c r="S4" i="12"/>
  <c r="G12" i="12"/>
  <c r="M14" i="12"/>
  <c r="W8" i="12"/>
  <c r="N6" i="12"/>
  <c r="P6" i="12"/>
  <c r="V19" i="12"/>
  <c r="Y19" i="12" s="1"/>
  <c r="W29" i="12"/>
  <c r="P19" i="22"/>
  <c r="N19" i="22"/>
  <c r="N23" i="12"/>
  <c r="Q8" i="22"/>
  <c r="K12" i="22"/>
  <c r="P8" i="12"/>
  <c r="S6" i="12"/>
  <c r="Y6" i="12" s="1"/>
  <c r="P21" i="22"/>
  <c r="Y27" i="22"/>
  <c r="E27" i="22"/>
  <c r="W27" i="22" s="1"/>
  <c r="V8" i="22"/>
  <c r="Q21" i="22"/>
  <c r="S21" i="22"/>
  <c r="Y21" i="22"/>
  <c r="N6" i="22"/>
  <c r="P6" i="22"/>
  <c r="W23" i="12"/>
  <c r="S23" i="12"/>
  <c r="Y23" i="12" s="1"/>
  <c r="J27" i="12"/>
  <c r="S21" i="12"/>
  <c r="Y21" i="12" s="1"/>
  <c r="V23" i="2"/>
  <c r="G27" i="2"/>
  <c r="W6" i="22"/>
  <c r="H12" i="22"/>
  <c r="Y6" i="22"/>
  <c r="E12" i="2"/>
  <c r="Q4" i="2"/>
  <c r="P6" i="2"/>
  <c r="J10" i="2"/>
  <c r="Q19" i="21"/>
  <c r="E27" i="21"/>
  <c r="P21" i="21"/>
  <c r="P19" i="2"/>
  <c r="G10" i="2"/>
  <c r="P4" i="2"/>
  <c r="Y4" i="2" s="1"/>
  <c r="Q25" i="2"/>
  <c r="H10" i="21"/>
  <c r="S4" i="21"/>
  <c r="G12" i="21"/>
  <c r="Y12" i="21" s="1"/>
  <c r="E23" i="2"/>
  <c r="P12" i="2"/>
  <c r="N19" i="21"/>
  <c r="E10" i="21"/>
  <c r="V6" i="2"/>
  <c r="T6" i="2"/>
  <c r="M4" i="2"/>
  <c r="K4" i="2"/>
  <c r="J19" i="2"/>
  <c r="H19" i="2"/>
  <c r="P27" i="21"/>
  <c r="N12" i="21"/>
  <c r="Q10" i="21"/>
  <c r="E23" i="21"/>
  <c r="W19" i="21"/>
  <c r="P29" i="2"/>
  <c r="M27" i="2"/>
  <c r="E6" i="2"/>
  <c r="M12" i="2"/>
  <c r="V10" i="2"/>
  <c r="Q23" i="21"/>
  <c r="P23" i="2"/>
  <c r="Y23" i="2" s="1"/>
  <c r="Y25" i="2"/>
  <c r="W23" i="2"/>
  <c r="J27" i="2"/>
  <c r="S21" i="2"/>
  <c r="Q8" i="21"/>
  <c r="W8" i="21" s="1"/>
  <c r="J4" i="21"/>
  <c r="Y4" i="21" s="1"/>
  <c r="M10" i="21"/>
  <c r="S21" i="21"/>
  <c r="W21" i="21"/>
  <c r="Q6" i="21"/>
  <c r="H12" i="2"/>
  <c r="K10" i="2"/>
  <c r="Y8" i="2"/>
  <c r="N8" i="2"/>
  <c r="W8" i="2" s="1"/>
  <c r="V19" i="2"/>
  <c r="W19" i="2"/>
  <c r="G29" i="2"/>
  <c r="Y19" i="2"/>
  <c r="E14" i="2"/>
  <c r="W14" i="2" s="1"/>
  <c r="G14" i="2"/>
  <c r="AR36" i="2"/>
  <c r="AR34" i="21"/>
  <c r="AR35" i="2"/>
  <c r="AR27" i="2"/>
  <c r="AC13" i="21"/>
  <c r="AE6" i="21"/>
  <c r="AE6" i="22"/>
  <c r="AC22" i="21"/>
  <c r="AE15" i="21"/>
  <c r="AE14" i="21"/>
  <c r="AE20" i="22"/>
  <c r="AE22" i="22"/>
  <c r="AE26" i="22"/>
  <c r="AE5" i="22"/>
  <c r="AE25" i="22"/>
  <c r="AC7" i="21"/>
  <c r="AE9" i="22"/>
  <c r="AE24" i="22"/>
  <c r="AE8" i="22"/>
  <c r="AE7" i="21"/>
  <c r="AC21" i="21"/>
  <c r="AC22" i="22"/>
  <c r="AC6" i="22"/>
  <c r="AC14" i="21"/>
  <c r="AC10" i="21"/>
  <c r="AC11" i="21"/>
  <c r="AE4" i="21"/>
  <c r="AE10" i="21"/>
  <c r="AE11" i="21"/>
  <c r="AC5" i="22"/>
  <c r="AE21" i="22"/>
  <c r="AC4" i="22"/>
  <c r="AC24" i="22"/>
  <c r="AE4" i="22"/>
  <c r="AC13" i="22"/>
  <c r="AE3" i="21"/>
  <c r="AE13" i="21"/>
  <c r="AC20" i="22"/>
  <c r="AE17" i="21"/>
  <c r="Y19" i="22"/>
  <c r="W12" i="22"/>
  <c r="W29" i="22"/>
  <c r="W10" i="22"/>
  <c r="W14" i="22"/>
  <c r="W25" i="22"/>
  <c r="W4" i="22"/>
  <c r="Y10" i="22"/>
  <c r="AC10" i="22"/>
  <c r="AC12" i="22"/>
  <c r="AE13" i="22"/>
  <c r="Q19" i="22"/>
  <c r="V4" i="22"/>
  <c r="G12" i="22"/>
  <c r="V23" i="22"/>
  <c r="Y23" i="22" s="1"/>
  <c r="M25" i="22"/>
  <c r="Y25" i="22" s="1"/>
  <c r="AC30" i="22"/>
  <c r="N8" i="22"/>
  <c r="W8" i="22" s="1"/>
  <c r="T21" i="22"/>
  <c r="W21" i="22" s="1"/>
  <c r="E29" i="22"/>
  <c r="AC29" i="22"/>
  <c r="P8" i="22"/>
  <c r="J12" i="22"/>
  <c r="Y12" i="22" s="1"/>
  <c r="M14" i="22"/>
  <c r="Y14" i="22" s="1"/>
  <c r="AC25" i="22"/>
  <c r="Y10" i="21"/>
  <c r="W25" i="21"/>
  <c r="W29" i="21"/>
  <c r="J23" i="21"/>
  <c r="S6" i="21"/>
  <c r="AC19" i="21"/>
  <c r="AC20" i="21"/>
  <c r="N23" i="21"/>
  <c r="S25" i="21"/>
  <c r="Y25" i="21" s="1"/>
  <c r="J27" i="21"/>
  <c r="Y27" i="21" s="1"/>
  <c r="P29" i="21"/>
  <c r="Y29" i="21" s="1"/>
  <c r="AC36" i="21"/>
  <c r="J8" i="21"/>
  <c r="N4" i="21"/>
  <c r="W4" i="21" s="1"/>
  <c r="AC4" i="21"/>
  <c r="AC5" i="21"/>
  <c r="T6" i="21"/>
  <c r="AC8" i="21"/>
  <c r="P19" i="21"/>
  <c r="Y19" i="21" s="1"/>
  <c r="AE19" i="21"/>
  <c r="AE20" i="21"/>
  <c r="G21" i="21"/>
  <c r="V21" i="21"/>
  <c r="P23" i="21"/>
  <c r="AC24" i="21"/>
  <c r="K27" i="21"/>
  <c r="AC27" i="21"/>
  <c r="AC28" i="21"/>
  <c r="E29" i="21"/>
  <c r="Q29" i="21"/>
  <c r="AC35" i="21"/>
  <c r="AE36" i="21"/>
  <c r="N14" i="21"/>
  <c r="W14" i="21" s="1"/>
  <c r="AE5" i="21"/>
  <c r="G6" i="21"/>
  <c r="Y6" i="21" s="1"/>
  <c r="P8" i="21"/>
  <c r="AE8" i="21"/>
  <c r="K12" i="21"/>
  <c r="W12" i="21" s="1"/>
  <c r="AC12" i="21"/>
  <c r="E14" i="21"/>
  <c r="AE24" i="21"/>
  <c r="AE27" i="21"/>
  <c r="G29" i="21"/>
  <c r="S29" i="21"/>
  <c r="AC34" i="21"/>
  <c r="AE35" i="21"/>
  <c r="AE12" i="21"/>
  <c r="G14" i="21"/>
  <c r="Y14" i="21" s="1"/>
  <c r="AR29" i="21"/>
  <c r="AC18" i="21"/>
  <c r="AC32" i="21"/>
  <c r="AE33" i="21"/>
  <c r="AC3" i="21"/>
  <c r="N6" i="21"/>
  <c r="W6" i="21" s="1"/>
  <c r="AC6" i="21"/>
  <c r="AC17" i="21"/>
  <c r="AE18" i="21"/>
  <c r="AE21" i="21"/>
  <c r="G23" i="21"/>
  <c r="AC26" i="21"/>
  <c r="AC31" i="21"/>
  <c r="AC25" i="2"/>
  <c r="AE30" i="12"/>
  <c r="AC3" i="2"/>
  <c r="AE21" i="12"/>
  <c r="AC17" i="2"/>
  <c r="AE25" i="12"/>
  <c r="AE4" i="12"/>
  <c r="AC6" i="12"/>
  <c r="AE12" i="2"/>
  <c r="AE32" i="2"/>
  <c r="AE33" i="2"/>
  <c r="AE18" i="2"/>
  <c r="AE5" i="2"/>
  <c r="AC7" i="2"/>
  <c r="AE10" i="2"/>
  <c r="AC25" i="12"/>
  <c r="AC20" i="2"/>
  <c r="AE22" i="12"/>
  <c r="AC21" i="12"/>
  <c r="AE6" i="12"/>
  <c r="AC26" i="2"/>
  <c r="AE15" i="2"/>
  <c r="AE12" i="12"/>
  <c r="AE3" i="2"/>
  <c r="AE35" i="2"/>
  <c r="AC10" i="2"/>
  <c r="AC5" i="12"/>
  <c r="AC32" i="2"/>
  <c r="AE31" i="2"/>
  <c r="AC4" i="12"/>
  <c r="AC19" i="2"/>
  <c r="AC15" i="2"/>
  <c r="AE5" i="12"/>
  <c r="AC14" i="12"/>
  <c r="AE13" i="12"/>
  <c r="AE17" i="2"/>
  <c r="AE29" i="12"/>
  <c r="AC35" i="2"/>
  <c r="AE6" i="2"/>
  <c r="AC13" i="12"/>
  <c r="AE14" i="2"/>
  <c r="AE13" i="2"/>
  <c r="AE20" i="2"/>
  <c r="AE28" i="2"/>
  <c r="AE26" i="12"/>
  <c r="AE24" i="2"/>
  <c r="AC24" i="12"/>
  <c r="AC22" i="2"/>
  <c r="AE34" i="2"/>
  <c r="AC20" i="12"/>
  <c r="AC27" i="2"/>
  <c r="AC21" i="2"/>
  <c r="W12" i="12"/>
  <c r="W21" i="2"/>
  <c r="W25" i="2"/>
  <c r="W21" i="12"/>
  <c r="Y14" i="12"/>
  <c r="W6" i="2"/>
  <c r="W10" i="12"/>
  <c r="W14" i="12"/>
  <c r="W19" i="12"/>
  <c r="AE29" i="2"/>
  <c r="AC22" i="12"/>
  <c r="N27" i="2"/>
  <c r="W27" i="2" s="1"/>
  <c r="AC11" i="2"/>
  <c r="M14" i="2"/>
  <c r="M6" i="2"/>
  <c r="Y6" i="2" s="1"/>
  <c r="H29" i="2"/>
  <c r="W29" i="2" s="1"/>
  <c r="M29" i="2"/>
  <c r="Y29" i="2" s="1"/>
  <c r="K25" i="12"/>
  <c r="W25" i="12" s="1"/>
  <c r="N12" i="2"/>
  <c r="W12" i="2" s="1"/>
  <c r="AC14" i="2"/>
  <c r="AE4" i="2"/>
  <c r="AC30" i="12"/>
  <c r="AE21" i="2"/>
  <c r="M10" i="12"/>
  <c r="Y10" i="12" s="1"/>
  <c r="M27" i="12"/>
  <c r="Y27" i="12" s="1"/>
  <c r="J12" i="2"/>
  <c r="Y12" i="2" s="1"/>
  <c r="T10" i="2"/>
  <c r="W10" i="2" s="1"/>
  <c r="AC31" i="2"/>
  <c r="AE22" i="2"/>
  <c r="AE36" i="2"/>
  <c r="Q6" i="12"/>
  <c r="W6" i="12" s="1"/>
  <c r="T4" i="12"/>
  <c r="W4" i="12" s="1"/>
  <c r="E27" i="12"/>
  <c r="W27" i="12" s="1"/>
  <c r="G25" i="12"/>
  <c r="Y25" i="12" s="1"/>
  <c r="E27" i="2"/>
  <c r="AE26" i="2"/>
  <c r="AC5" i="2"/>
  <c r="AC33" i="2"/>
  <c r="AC8" i="12"/>
  <c r="AE11" i="2"/>
  <c r="P21" i="2"/>
  <c r="Y21" i="2" s="1"/>
  <c r="AC36" i="2"/>
  <c r="V27" i="2"/>
  <c r="Y27" i="2" s="1"/>
  <c r="V8" i="12"/>
  <c r="Y8" i="12" s="1"/>
  <c r="G29" i="12"/>
  <c r="Y29" i="12" s="1"/>
  <c r="H4" i="2"/>
  <c r="W4" i="2" s="1"/>
  <c r="AE8" i="12"/>
  <c r="AC28" i="2"/>
  <c r="AC34" i="2"/>
  <c r="AE7" i="2"/>
  <c r="Y4" i="22" l="1"/>
  <c r="W19" i="22"/>
  <c r="Y8" i="22"/>
  <c r="Y10" i="2"/>
  <c r="W27" i="21"/>
  <c r="W10" i="21"/>
  <c r="W23" i="21"/>
  <c r="Y8" i="21"/>
  <c r="Y14" i="2"/>
  <c r="Y21" i="21"/>
  <c r="Y23" i="21"/>
</calcChain>
</file>

<file path=xl/sharedStrings.xml><?xml version="1.0" encoding="utf-8"?>
<sst xmlns="http://schemas.openxmlformats.org/spreadsheetml/2006/main" count="921" uniqueCount="104">
  <si>
    <t>oddíl</t>
  </si>
  <si>
    <t>ročník</t>
  </si>
  <si>
    <t>skupina A</t>
  </si>
  <si>
    <t>skóre</t>
  </si>
  <si>
    <t>body</t>
  </si>
  <si>
    <t>pořadí</t>
  </si>
  <si>
    <t>:</t>
  </si>
  <si>
    <t>žebříček</t>
  </si>
  <si>
    <t>-</t>
  </si>
  <si>
    <t>skupina B</t>
  </si>
  <si>
    <t>1. kolo</t>
  </si>
  <si>
    <t>2. kolo</t>
  </si>
  <si>
    <t>3. kolo</t>
  </si>
  <si>
    <t>4. kolo</t>
  </si>
  <si>
    <t>5. kolo</t>
  </si>
  <si>
    <t>skupina A,B</t>
  </si>
  <si>
    <t>název turnaje:</t>
  </si>
  <si>
    <t>hráč č1</t>
  </si>
  <si>
    <t>hráč č.2</t>
  </si>
  <si>
    <t>sada 1</t>
  </si>
  <si>
    <t>sada 2</t>
  </si>
  <si>
    <t>sada 3</t>
  </si>
  <si>
    <t>sada 4</t>
  </si>
  <si>
    <t>sada 5</t>
  </si>
  <si>
    <t>Celkem zápas</t>
  </si>
  <si>
    <t>Vítěz:</t>
  </si>
  <si>
    <t>skupina C (1-6)</t>
  </si>
  <si>
    <t>skupina D (7-12)</t>
  </si>
  <si>
    <t>st.č.</t>
  </si>
  <si>
    <t>rozhodčí</t>
  </si>
  <si>
    <t>skupina/kolo</t>
  </si>
  <si>
    <t xml:space="preserve">rozhodčí: </t>
  </si>
  <si>
    <t xml:space="preserve">   stůl číslo:</t>
  </si>
  <si>
    <t>ŽT starší žactvo</t>
  </si>
  <si>
    <t>ŽT starší žáci Strážnice 26.4.2025</t>
  </si>
  <si>
    <t>ID</t>
  </si>
  <si>
    <t>příjmení</t>
  </si>
  <si>
    <t>ŽT starší žákyně Strážnice 26.4.2025</t>
  </si>
  <si>
    <t>KST FOSFA LVA</t>
  </si>
  <si>
    <t>MS Brno</t>
  </si>
  <si>
    <t>STP Mikulov</t>
  </si>
  <si>
    <t>Prace</t>
  </si>
  <si>
    <t>KST Blansko</t>
  </si>
  <si>
    <t>SKST Hodonín</t>
  </si>
  <si>
    <t>MSK Břeclav</t>
  </si>
  <si>
    <t>SKST N. Lískovec</t>
  </si>
  <si>
    <t>SK Čejč</t>
  </si>
  <si>
    <t>Sokol Vracov</t>
  </si>
  <si>
    <t>Král Jakub</t>
  </si>
  <si>
    <t>Vokřínek Tomáš</t>
  </si>
  <si>
    <t>Solfronk Adam</t>
  </si>
  <si>
    <t>Štěpánek Adam</t>
  </si>
  <si>
    <t>Koudelka David</t>
  </si>
  <si>
    <t>Michalík Ondřej</t>
  </si>
  <si>
    <t>Michalík Matěj</t>
  </si>
  <si>
    <t>Krištof Martin</t>
  </si>
  <si>
    <t>Herman Jan</t>
  </si>
  <si>
    <t>Jež Vítek</t>
  </si>
  <si>
    <t>Macánek Martin</t>
  </si>
  <si>
    <t>Kopřivová Eliška</t>
  </si>
  <si>
    <t>Machová Adélka</t>
  </si>
  <si>
    <t>Struhárová Jana</t>
  </si>
  <si>
    <t>Nevímová Veronika</t>
  </si>
  <si>
    <t>Kuchařová Nikol</t>
  </si>
  <si>
    <t>Zechmeisterová Rebeka</t>
  </si>
  <si>
    <t>Polanská Claudia</t>
  </si>
  <si>
    <t>Paulíková Sára</t>
  </si>
  <si>
    <t>Šlampová Tereza</t>
  </si>
  <si>
    <t>Zouharová Zuzana</t>
  </si>
  <si>
    <t>KST Kunštát</t>
  </si>
  <si>
    <t>Barták Lukáš</t>
  </si>
  <si>
    <t>2011</t>
  </si>
  <si>
    <t>1</t>
  </si>
  <si>
    <t>7</t>
  </si>
  <si>
    <t>6</t>
  </si>
  <si>
    <t>5</t>
  </si>
  <si>
    <t>2</t>
  </si>
  <si>
    <t>8</t>
  </si>
  <si>
    <t>-9</t>
  </si>
  <si>
    <t>10</t>
  </si>
  <si>
    <t>-7</t>
  </si>
  <si>
    <t>11</t>
  </si>
  <si>
    <t>-6</t>
  </si>
  <si>
    <t>9</t>
  </si>
  <si>
    <t>13</t>
  </si>
  <si>
    <t>-5</t>
  </si>
  <si>
    <t>4</t>
  </si>
  <si>
    <t>-8</t>
  </si>
  <si>
    <t>-14</t>
  </si>
  <si>
    <t>-4</t>
  </si>
  <si>
    <t>-3</t>
  </si>
  <si>
    <t>3</t>
  </si>
  <si>
    <t>-2</t>
  </si>
  <si>
    <t>-10</t>
  </si>
  <si>
    <t>-1</t>
  </si>
  <si>
    <t>-11</t>
  </si>
  <si>
    <t>-16</t>
  </si>
  <si>
    <t>-13</t>
  </si>
  <si>
    <t>17</t>
  </si>
  <si>
    <t>D2</t>
  </si>
  <si>
    <t>D3</t>
  </si>
  <si>
    <t>12</t>
  </si>
  <si>
    <t>wo</t>
  </si>
  <si>
    <t>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</si>
</sst>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sz val="20"/>
      <name val="Times New Roman CE"/>
      <family val="1"/>
      <charset val="238"/>
    </font>
    <font>
      <sz val="20"/>
      <name val="Arial CE"/>
      <charset val="238"/>
    </font>
    <font>
      <sz val="8"/>
      <name val="Times New Roman CE"/>
      <family val="1"/>
      <charset val="238"/>
    </font>
    <font>
      <b/>
      <sz val="10"/>
      <name val="Times New Roman CE"/>
      <charset val="238"/>
    </font>
    <font>
      <sz val="26"/>
      <name val="Arial CE"/>
      <charset val="238"/>
    </font>
    <font>
      <sz val="20"/>
      <name val="Arial"/>
      <family val="2"/>
      <charset val="238"/>
    </font>
    <font>
      <sz val="20"/>
      <name val="Times New Roman"/>
      <family val="1"/>
      <charset val="238"/>
    </font>
    <font>
      <sz val="8"/>
      <name val="Arial"/>
      <family val="2"/>
      <charset val="238"/>
    </font>
    <font>
      <b/>
      <sz val="2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theme="1"/>
      <name val="Arial CE"/>
      <charset val="238"/>
    </font>
    <font>
      <b/>
      <sz val="12"/>
      <name val="Times New Roman CE"/>
      <charset val="238"/>
    </font>
    <font>
      <sz val="11"/>
      <color rgb="FF000000"/>
      <name val="Calibri"/>
      <family val="2"/>
      <charset val="238"/>
    </font>
    <font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22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Up="1" diagonalDown="1">
      <left style="medium">
        <color indexed="64"/>
      </left>
      <right/>
      <top/>
      <bottom/>
      <diagonal style="thin">
        <color indexed="64"/>
      </diagonal>
    </border>
    <border diagonalUp="1" diagonalDown="1">
      <left/>
      <right/>
      <top/>
      <bottom/>
      <diagonal style="thin">
        <color indexed="64"/>
      </diagonal>
    </border>
    <border diagonalUp="1" diagonalDown="1">
      <left/>
      <right style="thin">
        <color indexed="64"/>
      </right>
      <top/>
      <bottom/>
      <diagonal style="thin">
        <color indexed="64"/>
      </diagonal>
    </border>
    <border diagonalUp="1"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 diagonalUp="1"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 diagonalDown="1">
      <left/>
      <right/>
      <top style="medium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8" fillId="0" borderId="0"/>
    <xf numFmtId="0" fontId="19" fillId="0" borderId="0"/>
  </cellStyleXfs>
  <cellXfs count="209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 applyProtection="1">
      <alignment horizontal="left"/>
      <protection hidden="1"/>
    </xf>
    <xf numFmtId="0" fontId="3" fillId="0" borderId="2" xfId="0" applyFont="1" applyBorder="1" applyAlignment="1" applyProtection="1">
      <alignment horizontal="left"/>
      <protection hidden="1"/>
    </xf>
    <xf numFmtId="0" fontId="4" fillId="0" borderId="3" xfId="0" applyFont="1" applyBorder="1" applyAlignment="1" applyProtection="1">
      <alignment horizontal="center"/>
      <protection hidden="1"/>
    </xf>
    <xf numFmtId="0" fontId="4" fillId="0" borderId="2" xfId="0" applyFont="1" applyBorder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4" xfId="0" applyFont="1" applyBorder="1" applyAlignment="1" applyProtection="1">
      <alignment horizontal="center"/>
      <protection hidden="1"/>
    </xf>
    <xf numFmtId="0" fontId="5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hidden="1"/>
    </xf>
    <xf numFmtId="0" fontId="2" fillId="0" borderId="7" xfId="0" applyFont="1" applyBorder="1" applyAlignment="1" applyProtection="1">
      <alignment horizontal="center"/>
      <protection hidden="1"/>
    </xf>
    <xf numFmtId="0" fontId="5" fillId="0" borderId="8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hidden="1"/>
    </xf>
    <xf numFmtId="0" fontId="6" fillId="0" borderId="0" xfId="0" applyFont="1"/>
    <xf numFmtId="0" fontId="7" fillId="0" borderId="0" xfId="0" applyFont="1"/>
    <xf numFmtId="49" fontId="0" fillId="0" borderId="0" xfId="0" applyNumberFormat="1" applyAlignment="1">
      <alignment horizontal="center"/>
    </xf>
    <xf numFmtId="49" fontId="0" fillId="0" borderId="0" xfId="0" applyNumberFormat="1"/>
    <xf numFmtId="49" fontId="0" fillId="0" borderId="0" xfId="0" applyNumberFormat="1" applyAlignment="1" applyProtection="1">
      <alignment horizontal="center"/>
      <protection hidden="1"/>
    </xf>
    <xf numFmtId="0" fontId="3" fillId="0" borderId="10" xfId="0" applyFont="1" applyBorder="1" applyAlignment="1" applyProtection="1">
      <alignment vertical="center"/>
      <protection hidden="1"/>
    </xf>
    <xf numFmtId="49" fontId="3" fillId="2" borderId="8" xfId="0" applyNumberFormat="1" applyFont="1" applyFill="1" applyBorder="1" applyAlignment="1" applyProtection="1">
      <alignment horizontal="center"/>
      <protection locked="0"/>
    </xf>
    <xf numFmtId="49" fontId="3" fillId="2" borderId="4" xfId="0" applyNumberFormat="1" applyFont="1" applyFill="1" applyBorder="1" applyAlignment="1" applyProtection="1">
      <alignment horizontal="center"/>
      <protection locked="0"/>
    </xf>
    <xf numFmtId="49" fontId="3" fillId="2" borderId="5" xfId="0" applyNumberFormat="1" applyFont="1" applyFill="1" applyBorder="1" applyAlignment="1" applyProtection="1">
      <alignment horizontal="center"/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49" fontId="3" fillId="2" borderId="12" xfId="0" applyNumberFormat="1" applyFont="1" applyFill="1" applyBorder="1" applyAlignment="1" applyProtection="1">
      <alignment horizontal="center"/>
      <protection locked="0"/>
    </xf>
    <xf numFmtId="49" fontId="0" fillId="3" borderId="8" xfId="0" applyNumberFormat="1" applyFill="1" applyBorder="1" applyProtection="1">
      <protection locked="0"/>
    </xf>
    <xf numFmtId="49" fontId="0" fillId="3" borderId="8" xfId="0" applyNumberForma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0" fillId="0" borderId="0" xfId="0" applyProtection="1">
      <protection locked="0"/>
    </xf>
    <xf numFmtId="0" fontId="8" fillId="0" borderId="9" xfId="0" applyFont="1" applyBorder="1" applyAlignment="1" applyProtection="1">
      <alignment horizontal="right" vertical="center"/>
      <protection hidden="1"/>
    </xf>
    <xf numFmtId="0" fontId="3" fillId="0" borderId="9" xfId="0" applyFont="1" applyBorder="1" applyAlignment="1" applyProtection="1">
      <alignment vertical="center"/>
      <protection hidden="1"/>
    </xf>
    <xf numFmtId="0" fontId="3" fillId="0" borderId="13" xfId="0" applyFont="1" applyBorder="1" applyAlignment="1" applyProtection="1">
      <alignment vertical="center"/>
      <protection hidden="1"/>
    </xf>
    <xf numFmtId="0" fontId="3" fillId="0" borderId="14" xfId="0" applyFont="1" applyBorder="1" applyAlignment="1" applyProtection="1">
      <alignment vertical="center"/>
      <protection hidden="1"/>
    </xf>
    <xf numFmtId="0" fontId="8" fillId="0" borderId="15" xfId="0" applyFont="1" applyBorder="1" applyAlignment="1" applyProtection="1">
      <alignment horizontal="right" vertical="center"/>
      <protection hidden="1"/>
    </xf>
    <xf numFmtId="0" fontId="8" fillId="0" borderId="16" xfId="0" applyFont="1" applyBorder="1" applyAlignment="1" applyProtection="1">
      <alignment horizontal="right" vertic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1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hidden="1"/>
    </xf>
    <xf numFmtId="0" fontId="9" fillId="0" borderId="0" xfId="0" applyFont="1" applyAlignment="1">
      <alignment horizontal="center"/>
    </xf>
    <xf numFmtId="0" fontId="3" fillId="0" borderId="17" xfId="0" applyFont="1" applyBorder="1" applyAlignment="1" applyProtection="1">
      <alignment horizontal="left"/>
      <protection hidden="1"/>
    </xf>
    <xf numFmtId="0" fontId="3" fillId="0" borderId="18" xfId="0" applyFont="1" applyBorder="1" applyAlignment="1" applyProtection="1">
      <alignment horizontal="left"/>
      <protection hidden="1"/>
    </xf>
    <xf numFmtId="0" fontId="3" fillId="0" borderId="19" xfId="0" applyFont="1" applyBorder="1" applyAlignment="1" applyProtection="1">
      <alignment horizontal="left"/>
      <protection hidden="1"/>
    </xf>
    <xf numFmtId="0" fontId="4" fillId="0" borderId="20" xfId="0" applyFont="1" applyBorder="1" applyAlignment="1" applyProtection="1">
      <alignment horizontal="center"/>
      <protection hidden="1"/>
    </xf>
    <xf numFmtId="0" fontId="3" fillId="0" borderId="20" xfId="0" applyFont="1" applyBorder="1" applyAlignment="1" applyProtection="1">
      <alignment horizontal="left"/>
      <protection hidden="1"/>
    </xf>
    <xf numFmtId="49" fontId="3" fillId="2" borderId="21" xfId="0" applyNumberFormat="1" applyFont="1" applyFill="1" applyBorder="1" applyAlignment="1" applyProtection="1">
      <alignment horizontal="center"/>
      <protection locked="0"/>
    </xf>
    <xf numFmtId="49" fontId="3" fillId="2" borderId="22" xfId="0" applyNumberFormat="1" applyFont="1" applyFill="1" applyBorder="1" applyAlignment="1" applyProtection="1">
      <alignment horizontal="center"/>
      <protection locked="0"/>
    </xf>
    <xf numFmtId="49" fontId="3" fillId="2" borderId="23" xfId="0" applyNumberFormat="1" applyFont="1" applyFill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center"/>
      <protection hidden="1"/>
    </xf>
    <xf numFmtId="0" fontId="5" fillId="0" borderId="22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hidden="1"/>
    </xf>
    <xf numFmtId="0" fontId="1" fillId="0" borderId="0" xfId="0" applyFont="1" applyAlignment="1" applyProtection="1">
      <alignment horizontal="left"/>
      <protection locked="0"/>
    </xf>
    <xf numFmtId="0" fontId="9" fillId="0" borderId="0" xfId="0" applyFont="1" applyAlignment="1">
      <alignment horizontal="left"/>
    </xf>
    <xf numFmtId="0" fontId="3" fillId="0" borderId="0" xfId="0" applyFont="1" applyAlignment="1" applyProtection="1">
      <alignment horizontal="left"/>
      <protection hidden="1"/>
    </xf>
    <xf numFmtId="0" fontId="5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hidden="1"/>
    </xf>
    <xf numFmtId="49" fontId="3" fillId="2" borderId="9" xfId="0" applyNumberFormat="1" applyFont="1" applyFill="1" applyBorder="1" applyAlignment="1" applyProtection="1">
      <alignment horizontal="center"/>
      <protection locked="0"/>
    </xf>
    <xf numFmtId="0" fontId="3" fillId="0" borderId="24" xfId="0" applyFont="1" applyBorder="1" applyAlignment="1" applyProtection="1">
      <alignment horizontal="left"/>
      <protection hidden="1"/>
    </xf>
    <xf numFmtId="0" fontId="3" fillId="0" borderId="25" xfId="0" applyFont="1" applyBorder="1" applyAlignment="1" applyProtection="1">
      <alignment horizontal="left"/>
      <protection hidden="1"/>
    </xf>
    <xf numFmtId="0" fontId="3" fillId="0" borderId="26" xfId="0" applyFont="1" applyBorder="1" applyAlignment="1" applyProtection="1">
      <alignment horizontal="left"/>
      <protection hidden="1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3" fillId="2" borderId="10" xfId="0" applyNumberFormat="1" applyFont="1" applyFill="1" applyBorder="1" applyAlignment="1" applyProtection="1">
      <alignment horizontal="center"/>
      <protection locked="0"/>
    </xf>
    <xf numFmtId="49" fontId="3" fillId="0" borderId="0" xfId="0" applyNumberFormat="1" applyFont="1" applyAlignment="1" applyProtection="1">
      <alignment horizontal="center"/>
      <protection locked="0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49" fontId="0" fillId="4" borderId="0" xfId="0" applyNumberFormat="1" applyFill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49" fontId="0" fillId="4" borderId="0" xfId="0" applyNumberFormat="1" applyFill="1"/>
    <xf numFmtId="0" fontId="3" fillId="4" borderId="0" xfId="0" applyFont="1" applyFill="1" applyAlignment="1" applyProtection="1">
      <alignment horizontal="center"/>
      <protection hidden="1"/>
    </xf>
    <xf numFmtId="0" fontId="16" fillId="0" borderId="0" xfId="0" applyFont="1"/>
    <xf numFmtId="0" fontId="0" fillId="0" borderId="0" xfId="0" applyAlignment="1">
      <alignment horizontal="center" wrapText="1"/>
    </xf>
    <xf numFmtId="0" fontId="3" fillId="5" borderId="0" xfId="0" applyFont="1" applyFill="1" applyAlignment="1" applyProtection="1">
      <alignment horizontal="center"/>
      <protection hidden="1"/>
    </xf>
    <xf numFmtId="0" fontId="3" fillId="5" borderId="0" xfId="0" applyFont="1" applyFill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49" fontId="0" fillId="3" borderId="4" xfId="0" applyNumberFormat="1" applyFill="1" applyBorder="1" applyProtection="1">
      <protection locked="0"/>
    </xf>
    <xf numFmtId="49" fontId="0" fillId="3" borderId="5" xfId="0" applyNumberFormat="1" applyFill="1" applyBorder="1" applyProtection="1">
      <protection locked="0"/>
    </xf>
    <xf numFmtId="49" fontId="0" fillId="3" borderId="5" xfId="0" applyNumberFormat="1" applyFill="1" applyBorder="1" applyAlignment="1" applyProtection="1">
      <alignment horizontal="center"/>
      <protection locked="0"/>
    </xf>
    <xf numFmtId="49" fontId="0" fillId="4" borderId="6" xfId="0" applyNumberFormat="1" applyFill="1" applyBorder="1" applyAlignment="1" applyProtection="1">
      <alignment horizontal="center"/>
      <protection locked="0"/>
    </xf>
    <xf numFmtId="49" fontId="0" fillId="3" borderId="7" xfId="0" applyNumberFormat="1" applyFill="1" applyBorder="1" applyProtection="1">
      <protection locked="0"/>
    </xf>
    <xf numFmtId="49" fontId="0" fillId="4" borderId="9" xfId="0" applyNumberFormat="1" applyFill="1" applyBorder="1" applyAlignment="1" applyProtection="1">
      <alignment horizontal="center"/>
      <protection locked="0"/>
    </xf>
    <xf numFmtId="49" fontId="0" fillId="3" borderId="21" xfId="0" applyNumberFormat="1" applyFill="1" applyBorder="1" applyProtection="1">
      <protection locked="0"/>
    </xf>
    <xf numFmtId="49" fontId="0" fillId="3" borderId="22" xfId="0" applyNumberFormat="1" applyFill="1" applyBorder="1" applyProtection="1">
      <protection locked="0"/>
    </xf>
    <xf numFmtId="49" fontId="0" fillId="3" borderId="22" xfId="0" applyNumberFormat="1" applyFill="1" applyBorder="1" applyAlignment="1" applyProtection="1">
      <alignment horizontal="center"/>
      <protection locked="0"/>
    </xf>
    <xf numFmtId="49" fontId="0" fillId="4" borderId="10" xfId="0" applyNumberFormat="1" applyFill="1" applyBorder="1" applyAlignment="1" applyProtection="1">
      <alignment horizontal="center"/>
      <protection locked="0"/>
    </xf>
    <xf numFmtId="0" fontId="18" fillId="0" borderId="0" xfId="1"/>
    <xf numFmtId="49" fontId="0" fillId="6" borderId="53" xfId="0" applyNumberFormat="1" applyFill="1" applyBorder="1" applyProtection="1">
      <protection locked="0"/>
    </xf>
    <xf numFmtId="49" fontId="0" fillId="6" borderId="51" xfId="0" applyNumberFormat="1" applyFill="1" applyBorder="1" applyProtection="1">
      <protection locked="0"/>
    </xf>
    <xf numFmtId="49" fontId="0" fillId="6" borderId="51" xfId="0" applyNumberFormat="1" applyFill="1" applyBorder="1" applyAlignment="1" applyProtection="1">
      <alignment horizontal="center"/>
      <protection locked="0"/>
    </xf>
    <xf numFmtId="49" fontId="0" fillId="6" borderId="52" xfId="0" applyNumberFormat="1" applyFill="1" applyBorder="1" applyAlignment="1" applyProtection="1">
      <alignment horizontal="center"/>
      <protection locked="0"/>
    </xf>
    <xf numFmtId="0" fontId="19" fillId="0" borderId="0" xfId="2"/>
    <xf numFmtId="0" fontId="3" fillId="0" borderId="27" xfId="0" applyFont="1" applyBorder="1" applyAlignment="1" applyProtection="1">
      <alignment horizontal="center" vertical="center"/>
      <protection hidden="1"/>
    </xf>
    <xf numFmtId="0" fontId="0" fillId="0" borderId="37" xfId="0" applyBorder="1"/>
    <xf numFmtId="0" fontId="3" fillId="0" borderId="38" xfId="0" applyFont="1" applyBorder="1" applyAlignment="1" applyProtection="1">
      <alignment horizontal="center" vertical="center"/>
      <protection hidden="1"/>
    </xf>
    <xf numFmtId="0" fontId="0" fillId="0" borderId="39" xfId="0" applyBorder="1"/>
    <xf numFmtId="0" fontId="3" fillId="0" borderId="32" xfId="0" applyFont="1" applyBorder="1" applyAlignment="1" applyProtection="1">
      <alignment horizontal="center" vertical="center"/>
      <protection hidden="1"/>
    </xf>
    <xf numFmtId="0" fontId="3" fillId="0" borderId="33" xfId="0" applyFont="1" applyBorder="1" applyAlignment="1" applyProtection="1">
      <alignment horizontal="center" vertical="center"/>
      <protection hidden="1"/>
    </xf>
    <xf numFmtId="0" fontId="3" fillId="0" borderId="40" xfId="0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0" fillId="0" borderId="33" xfId="0" applyBorder="1"/>
    <xf numFmtId="0" fontId="2" fillId="0" borderId="42" xfId="0" applyFont="1" applyBorder="1" applyAlignment="1" applyProtection="1">
      <alignment horizontal="center" vertical="center"/>
      <protection hidden="1"/>
    </xf>
    <xf numFmtId="0" fontId="0" fillId="0" borderId="30" xfId="0" applyBorder="1"/>
    <xf numFmtId="0" fontId="3" fillId="0" borderId="43" xfId="0" applyFont="1" applyBorder="1" applyAlignment="1" applyProtection="1">
      <alignment horizontal="center" vertical="center"/>
      <protection hidden="1"/>
    </xf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3" fillId="0" borderId="49" xfId="0" applyFont="1" applyBorder="1" applyAlignment="1" applyProtection="1">
      <alignment horizontal="center" vertical="center"/>
      <protection hidden="1"/>
    </xf>
    <xf numFmtId="0" fontId="0" fillId="0" borderId="50" xfId="0" applyBorder="1"/>
    <xf numFmtId="0" fontId="3" fillId="0" borderId="58" xfId="0" applyFont="1" applyBorder="1" applyAlignment="1" applyProtection="1">
      <alignment horizontal="center" vertical="center"/>
      <protection hidden="1"/>
    </xf>
    <xf numFmtId="0" fontId="0" fillId="0" borderId="59" xfId="0" applyBorder="1"/>
    <xf numFmtId="0" fontId="0" fillId="0" borderId="67" xfId="0" applyBorder="1"/>
    <xf numFmtId="0" fontId="3" fillId="3" borderId="51" xfId="0" applyFont="1" applyFill="1" applyBorder="1" applyAlignment="1" applyProtection="1">
      <alignment horizontal="center" vertical="center"/>
      <protection hidden="1"/>
    </xf>
    <xf numFmtId="0" fontId="0" fillId="3" borderId="31" xfId="0" applyFill="1" applyBorder="1"/>
    <xf numFmtId="0" fontId="2" fillId="3" borderId="52" xfId="0" applyFont="1" applyFill="1" applyBorder="1" applyAlignment="1" applyProtection="1">
      <alignment horizontal="center" vertical="center"/>
      <protection locked="0"/>
    </xf>
    <xf numFmtId="0" fontId="0" fillId="0" borderId="13" xfId="0" applyBorder="1" applyProtection="1">
      <protection locked="0"/>
    </xf>
    <xf numFmtId="0" fontId="3" fillId="3" borderId="28" xfId="0" applyFont="1" applyFill="1" applyBorder="1" applyAlignment="1" applyProtection="1">
      <alignment horizontal="center" vertical="center"/>
      <protection hidden="1"/>
    </xf>
    <xf numFmtId="0" fontId="2" fillId="0" borderId="53" xfId="0" applyFont="1" applyBorder="1" applyAlignment="1" applyProtection="1">
      <alignment horizontal="center" vertical="center"/>
      <protection hidden="1"/>
    </xf>
    <xf numFmtId="0" fontId="2" fillId="3" borderId="29" xfId="0" applyFont="1" applyFill="1" applyBorder="1" applyAlignment="1" applyProtection="1">
      <alignment horizontal="center" vertical="center"/>
      <protection locked="0"/>
    </xf>
    <xf numFmtId="0" fontId="3" fillId="0" borderId="41" xfId="0" applyFont="1" applyBorder="1" applyAlignment="1" applyProtection="1">
      <alignment horizontal="center" vertical="center"/>
      <protection hidden="1"/>
    </xf>
    <xf numFmtId="0" fontId="3" fillId="0" borderId="36" xfId="0" applyFont="1" applyBorder="1" applyAlignment="1" applyProtection="1">
      <alignment horizontal="center" vertical="center"/>
      <protection hidden="1"/>
    </xf>
    <xf numFmtId="0" fontId="0" fillId="0" borderId="35" xfId="0" applyBorder="1"/>
    <xf numFmtId="0" fontId="0" fillId="0" borderId="57" xfId="0" applyBorder="1"/>
    <xf numFmtId="0" fontId="0" fillId="0" borderId="55" xfId="0" applyBorder="1"/>
    <xf numFmtId="0" fontId="3" fillId="0" borderId="56" xfId="0" applyFont="1" applyBorder="1" applyAlignment="1" applyProtection="1">
      <alignment horizontal="center" vertical="center"/>
      <protection hidden="1"/>
    </xf>
    <xf numFmtId="0" fontId="3" fillId="0" borderId="34" xfId="0" applyFont="1" applyBorder="1" applyAlignment="1" applyProtection="1">
      <alignment horizontal="center" vertical="center"/>
      <protection hidden="1"/>
    </xf>
    <xf numFmtId="0" fontId="3" fillId="0" borderId="35" xfId="0" applyFont="1" applyBorder="1" applyAlignment="1" applyProtection="1">
      <alignment horizontal="center" vertical="center"/>
      <protection hidden="1"/>
    </xf>
    <xf numFmtId="0" fontId="0" fillId="3" borderId="64" xfId="0" applyFill="1" applyBorder="1"/>
    <xf numFmtId="0" fontId="0" fillId="0" borderId="14" xfId="0" applyBorder="1"/>
    <xf numFmtId="0" fontId="0" fillId="0" borderId="56" xfId="0" applyBorder="1"/>
    <xf numFmtId="0" fontId="0" fillId="0" borderId="60" xfId="0" applyBorder="1"/>
    <xf numFmtId="0" fontId="0" fillId="0" borderId="61" xfId="0" applyBorder="1"/>
    <xf numFmtId="0" fontId="0" fillId="0" borderId="62" xfId="0" applyBorder="1"/>
    <xf numFmtId="0" fontId="0" fillId="0" borderId="63" xfId="0" applyBorder="1"/>
    <xf numFmtId="0" fontId="0" fillId="0" borderId="13" xfId="0" applyBorder="1"/>
    <xf numFmtId="0" fontId="2" fillId="3" borderId="8" xfId="0" applyFont="1" applyFill="1" applyBorder="1" applyAlignment="1" applyProtection="1">
      <alignment horizontal="center" vertical="center"/>
      <protection hidden="1"/>
    </xf>
    <xf numFmtId="0" fontId="0" fillId="3" borderId="8" xfId="0" applyFill="1" applyBorder="1"/>
    <xf numFmtId="0" fontId="0" fillId="0" borderId="54" xfId="0" applyBorder="1"/>
    <xf numFmtId="0" fontId="0" fillId="0" borderId="65" xfId="0" applyBorder="1"/>
    <xf numFmtId="0" fontId="0" fillId="0" borderId="66" xfId="0" applyBorder="1"/>
    <xf numFmtId="0" fontId="2" fillId="0" borderId="4" xfId="0" applyFont="1" applyBorder="1" applyAlignment="1" applyProtection="1">
      <alignment horizontal="center" vertical="center"/>
      <protection hidden="1"/>
    </xf>
    <xf numFmtId="0" fontId="0" fillId="0" borderId="6" xfId="0" applyBorder="1"/>
    <xf numFmtId="0" fontId="0" fillId="0" borderId="21" xfId="0" applyBorder="1"/>
    <xf numFmtId="0" fontId="0" fillId="0" borderId="10" xfId="0" applyBorder="1"/>
    <xf numFmtId="0" fontId="0" fillId="0" borderId="5" xfId="0" applyBorder="1"/>
    <xf numFmtId="0" fontId="0" fillId="0" borderId="22" xfId="0" applyBorder="1"/>
    <xf numFmtId="0" fontId="2" fillId="0" borderId="5" xfId="0" applyFont="1" applyBorder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center" vertical="center"/>
      <protection locked="0"/>
    </xf>
    <xf numFmtId="0" fontId="2" fillId="0" borderId="68" xfId="0" applyFont="1" applyBorder="1" applyAlignment="1" applyProtection="1">
      <alignment horizontal="center" vertical="center"/>
      <protection hidden="1"/>
    </xf>
    <xf numFmtId="0" fontId="0" fillId="0" borderId="69" xfId="0" applyBorder="1"/>
    <xf numFmtId="0" fontId="2" fillId="0" borderId="6" xfId="0" applyFont="1" applyBorder="1" applyAlignment="1" applyProtection="1">
      <alignment horizontal="center" vertical="center"/>
      <protection hidden="1"/>
    </xf>
    <xf numFmtId="0" fontId="6" fillId="0" borderId="56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/>
    </xf>
    <xf numFmtId="0" fontId="7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3" fillId="0" borderId="70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71" xfId="0" applyFont="1" applyBorder="1" applyAlignment="1" applyProtection="1">
      <alignment horizontal="center" vertical="center"/>
      <protection hidden="1"/>
    </xf>
    <xf numFmtId="0" fontId="3" fillId="3" borderId="70" xfId="0" applyFont="1" applyFill="1" applyBorder="1" applyAlignment="1" applyProtection="1">
      <alignment horizontal="center" vertical="center"/>
      <protection hidden="1"/>
    </xf>
    <xf numFmtId="0" fontId="0" fillId="3" borderId="37" xfId="0" applyFill="1" applyBorder="1"/>
    <xf numFmtId="0" fontId="3" fillId="3" borderId="71" xfId="0" applyFont="1" applyFill="1" applyBorder="1" applyAlignment="1" applyProtection="1">
      <alignment horizontal="center" vertical="center"/>
      <protection hidden="1"/>
    </xf>
    <xf numFmtId="0" fontId="0" fillId="3" borderId="39" xfId="0" applyFill="1" applyBorder="1"/>
    <xf numFmtId="0" fontId="3" fillId="3" borderId="49" xfId="0" applyFont="1" applyFill="1" applyBorder="1" applyAlignment="1" applyProtection="1">
      <alignment horizontal="center" vertical="center"/>
      <protection hidden="1"/>
    </xf>
    <xf numFmtId="0" fontId="0" fillId="3" borderId="50" xfId="0" applyFill="1" applyBorder="1"/>
    <xf numFmtId="0" fontId="3" fillId="3" borderId="38" xfId="0" applyFont="1" applyFill="1" applyBorder="1" applyAlignment="1" applyProtection="1">
      <alignment horizontal="center" vertical="center"/>
      <protection hidden="1"/>
    </xf>
    <xf numFmtId="0" fontId="3" fillId="3" borderId="27" xfId="0" applyFont="1" applyFill="1" applyBorder="1" applyAlignment="1" applyProtection="1">
      <alignment horizontal="center" vertical="center"/>
      <protection hidden="1"/>
    </xf>
    <xf numFmtId="0" fontId="0" fillId="3" borderId="55" xfId="0" applyFill="1" applyBorder="1"/>
    <xf numFmtId="0" fontId="0" fillId="3" borderId="57" xfId="0" applyFill="1" applyBorder="1"/>
    <xf numFmtId="0" fontId="3" fillId="3" borderId="41" xfId="0" applyFont="1" applyFill="1" applyBorder="1" applyAlignment="1" applyProtection="1">
      <alignment horizontal="center" vertical="center"/>
      <protection hidden="1"/>
    </xf>
    <xf numFmtId="0" fontId="3" fillId="3" borderId="40" xfId="0" applyFont="1" applyFill="1" applyBorder="1" applyAlignment="1" applyProtection="1">
      <alignment horizontal="center" vertical="center"/>
      <protection hidden="1"/>
    </xf>
    <xf numFmtId="0" fontId="3" fillId="3" borderId="34" xfId="0" applyFont="1" applyFill="1" applyBorder="1" applyAlignment="1" applyProtection="1">
      <alignment horizontal="center" vertical="center"/>
      <protection hidden="1"/>
    </xf>
    <xf numFmtId="0" fontId="0" fillId="3" borderId="35" xfId="0" applyFill="1" applyBorder="1"/>
    <xf numFmtId="0" fontId="3" fillId="3" borderId="32" xfId="0" applyFont="1" applyFill="1" applyBorder="1" applyAlignment="1" applyProtection="1">
      <alignment horizontal="center" vertical="center"/>
      <protection hidden="1"/>
    </xf>
    <xf numFmtId="0" fontId="3" fillId="3" borderId="33" xfId="0" applyFont="1" applyFill="1" applyBorder="1" applyAlignment="1" applyProtection="1">
      <alignment horizontal="center" vertical="center"/>
      <protection hidden="1"/>
    </xf>
    <xf numFmtId="0" fontId="3" fillId="0" borderId="72" xfId="0" applyFont="1" applyBorder="1" applyAlignment="1" applyProtection="1">
      <alignment horizontal="center" vertical="center"/>
      <protection hidden="1"/>
    </xf>
    <xf numFmtId="0" fontId="0" fillId="0" borderId="73" xfId="0" applyBorder="1"/>
    <xf numFmtId="0" fontId="0" fillId="0" borderId="74" xfId="0" applyBorder="1"/>
    <xf numFmtId="0" fontId="3" fillId="0" borderId="75" xfId="0" applyFont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15" fillId="0" borderId="76" xfId="0" applyFont="1" applyBorder="1" applyAlignment="1">
      <alignment horizontal="center" vertical="center" wrapText="1"/>
    </xf>
    <xf numFmtId="0" fontId="15" fillId="0" borderId="77" xfId="0" applyFont="1" applyBorder="1" applyAlignment="1">
      <alignment horizontal="center" vertical="center" wrapText="1"/>
    </xf>
    <xf numFmtId="0" fontId="15" fillId="0" borderId="78" xfId="0" applyFont="1" applyBorder="1" applyAlignment="1">
      <alignment horizontal="center" vertical="center" wrapText="1"/>
    </xf>
    <xf numFmtId="0" fontId="17" fillId="0" borderId="65" xfId="0" applyFont="1" applyBorder="1" applyAlignment="1">
      <alignment horizontal="left" vertical="center"/>
    </xf>
    <xf numFmtId="0" fontId="17" fillId="0" borderId="56" xfId="0" applyFont="1" applyBorder="1" applyAlignment="1">
      <alignment horizontal="left" vertical="center"/>
    </xf>
    <xf numFmtId="0" fontId="17" fillId="0" borderId="57" xfId="0" applyFont="1" applyBorder="1" applyAlignment="1">
      <alignment horizontal="left" vertical="center"/>
    </xf>
    <xf numFmtId="0" fontId="3" fillId="0" borderId="55" xfId="0" applyFont="1" applyBorder="1" applyAlignment="1">
      <alignment horizontal="left" vertical="top"/>
    </xf>
    <xf numFmtId="0" fontId="3" fillId="0" borderId="56" xfId="0" applyFont="1" applyBorder="1" applyAlignment="1">
      <alignment horizontal="left" vertical="top"/>
    </xf>
    <xf numFmtId="0" fontId="3" fillId="0" borderId="79" xfId="0" applyFont="1" applyBorder="1" applyAlignment="1">
      <alignment horizontal="left" vertical="top"/>
    </xf>
    <xf numFmtId="49" fontId="14" fillId="0" borderId="17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23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</cellXfs>
  <cellStyles count="3">
    <cellStyle name="Normální" xfId="0" builtinId="0"/>
    <cellStyle name="Normální 2" xfId="1" xr:uid="{2DAA6838-CC44-4976-978B-3AB7CF66AD3E}"/>
    <cellStyle name="Normální 3" xfId="2" xr:uid="{840FE808-40AA-4061-8B74-8EB22320742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4DC72-CC97-41C9-9828-69D382388CE6}">
  <dimension ref="A1:V27"/>
  <sheetViews>
    <sheetView workbookViewId="0">
      <selection activeCell="H18" sqref="H18"/>
    </sheetView>
  </sheetViews>
  <sheetFormatPr defaultRowHeight="12.5" x14ac:dyDescent="0.25"/>
  <cols>
    <col min="1" max="1" width="5.453125" customWidth="1"/>
    <col min="2" max="2" width="20.7265625" style="21" customWidth="1"/>
    <col min="3" max="3" width="19.7265625" style="21" customWidth="1"/>
    <col min="4" max="4" width="9.1796875" style="20"/>
    <col min="5" max="5" width="6.7265625" style="20" customWidth="1"/>
  </cols>
  <sheetData>
    <row r="1" spans="1:22" s="1" customFormat="1" ht="13" thickBot="1" x14ac:dyDescent="0.3">
      <c r="B1" s="22" t="s">
        <v>36</v>
      </c>
      <c r="C1" s="22" t="s">
        <v>0</v>
      </c>
      <c r="D1" s="22" t="s">
        <v>7</v>
      </c>
      <c r="E1" s="22" t="s">
        <v>1</v>
      </c>
      <c r="F1" s="1" t="s">
        <v>35</v>
      </c>
    </row>
    <row r="2" spans="1:22" ht="12.75" customHeight="1" x14ac:dyDescent="0.35">
      <c r="A2">
        <v>1</v>
      </c>
      <c r="B2" s="86" t="s">
        <v>48</v>
      </c>
      <c r="C2" s="87" t="s">
        <v>38</v>
      </c>
      <c r="D2" s="88">
        <v>2</v>
      </c>
      <c r="E2" s="88">
        <v>2010</v>
      </c>
      <c r="F2" s="89">
        <v>75720</v>
      </c>
      <c r="H2" s="101"/>
      <c r="I2" s="101"/>
      <c r="J2" s="101"/>
      <c r="K2" s="101"/>
      <c r="L2" s="101"/>
      <c r="M2" s="101"/>
      <c r="N2" s="101"/>
      <c r="S2" s="96"/>
      <c r="T2" s="96"/>
      <c r="U2" s="96"/>
      <c r="V2" s="96"/>
    </row>
    <row r="3" spans="1:22" ht="14.5" x14ac:dyDescent="0.35">
      <c r="A3">
        <v>2</v>
      </c>
      <c r="B3" s="90" t="s">
        <v>49</v>
      </c>
      <c r="C3" s="30" t="s">
        <v>39</v>
      </c>
      <c r="D3" s="31">
        <v>3</v>
      </c>
      <c r="E3" s="31">
        <v>2011</v>
      </c>
      <c r="F3" s="91">
        <v>75447</v>
      </c>
      <c r="H3" s="101"/>
      <c r="I3" s="101"/>
      <c r="J3" s="101"/>
      <c r="K3" s="101"/>
      <c r="L3" s="101"/>
      <c r="M3" s="101"/>
      <c r="N3" s="101"/>
      <c r="S3" s="96"/>
      <c r="T3" s="96"/>
      <c r="U3" s="96"/>
      <c r="V3" s="96"/>
    </row>
    <row r="4" spans="1:22" ht="14.5" x14ac:dyDescent="0.35">
      <c r="A4">
        <v>3</v>
      </c>
      <c r="B4" s="90" t="s">
        <v>50</v>
      </c>
      <c r="C4" s="30" t="s">
        <v>39</v>
      </c>
      <c r="D4" s="31">
        <v>5</v>
      </c>
      <c r="E4" s="31">
        <v>2011</v>
      </c>
      <c r="F4" s="91">
        <v>83224</v>
      </c>
      <c r="H4" s="101"/>
      <c r="I4" s="101"/>
      <c r="J4" s="101"/>
      <c r="K4" s="101"/>
      <c r="L4" s="101"/>
      <c r="M4" s="101"/>
      <c r="N4" s="101"/>
      <c r="S4" s="96"/>
      <c r="T4" s="96"/>
      <c r="U4" s="96"/>
      <c r="V4" s="96"/>
    </row>
    <row r="5" spans="1:22" ht="14.5" x14ac:dyDescent="0.35">
      <c r="A5">
        <v>4</v>
      </c>
      <c r="B5" s="90" t="s">
        <v>51</v>
      </c>
      <c r="C5" s="30" t="s">
        <v>40</v>
      </c>
      <c r="D5" s="31">
        <v>6</v>
      </c>
      <c r="E5" s="31">
        <v>2012</v>
      </c>
      <c r="F5" s="91">
        <v>80198</v>
      </c>
      <c r="H5" s="101"/>
      <c r="I5" s="101"/>
      <c r="J5" s="101"/>
      <c r="K5" s="101"/>
      <c r="L5" s="101"/>
      <c r="M5" s="101"/>
      <c r="N5" s="101"/>
      <c r="S5" s="96"/>
      <c r="T5" s="96"/>
      <c r="U5" s="96"/>
      <c r="V5" s="96"/>
    </row>
    <row r="6" spans="1:22" ht="14.5" x14ac:dyDescent="0.35">
      <c r="A6">
        <v>5</v>
      </c>
      <c r="B6" s="90" t="s">
        <v>52</v>
      </c>
      <c r="C6" s="30" t="s">
        <v>39</v>
      </c>
      <c r="D6" s="31">
        <v>7</v>
      </c>
      <c r="E6" s="31">
        <v>2011</v>
      </c>
      <c r="F6" s="91">
        <v>82848</v>
      </c>
      <c r="H6" s="101"/>
      <c r="I6" s="101"/>
      <c r="J6" s="101"/>
      <c r="K6" s="101"/>
      <c r="L6" s="101"/>
      <c r="M6" s="101"/>
      <c r="N6" s="101"/>
      <c r="S6" s="96"/>
      <c r="T6" s="96"/>
      <c r="U6" s="96"/>
      <c r="V6" s="96"/>
    </row>
    <row r="7" spans="1:22" ht="14.5" x14ac:dyDescent="0.35">
      <c r="A7">
        <v>6</v>
      </c>
      <c r="B7" s="90" t="s">
        <v>53</v>
      </c>
      <c r="C7" s="30" t="s">
        <v>41</v>
      </c>
      <c r="D7" s="31">
        <v>8</v>
      </c>
      <c r="E7" s="31">
        <v>2011</v>
      </c>
      <c r="F7" s="91">
        <v>77430</v>
      </c>
      <c r="H7" s="101"/>
      <c r="I7" s="101"/>
      <c r="J7" s="101"/>
      <c r="K7" s="101"/>
      <c r="L7" s="101"/>
      <c r="M7" s="101"/>
      <c r="N7" s="101"/>
      <c r="S7" s="96"/>
      <c r="T7" s="96"/>
      <c r="U7" s="96"/>
      <c r="V7" s="96"/>
    </row>
    <row r="8" spans="1:22" ht="14.5" x14ac:dyDescent="0.35">
      <c r="A8">
        <v>7</v>
      </c>
      <c r="B8" s="90" t="s">
        <v>54</v>
      </c>
      <c r="C8" s="30" t="s">
        <v>41</v>
      </c>
      <c r="D8" s="31">
        <v>9</v>
      </c>
      <c r="E8" s="31">
        <v>2011</v>
      </c>
      <c r="F8" s="91">
        <v>77429</v>
      </c>
      <c r="H8" s="101"/>
      <c r="I8" s="101"/>
      <c r="J8" s="101"/>
      <c r="K8" s="101"/>
      <c r="L8" s="101"/>
      <c r="M8" s="101"/>
      <c r="N8" s="101"/>
      <c r="S8" s="96"/>
      <c r="T8" s="96"/>
      <c r="U8" s="96"/>
      <c r="V8" s="96"/>
    </row>
    <row r="9" spans="1:22" ht="14.5" x14ac:dyDescent="0.35">
      <c r="A9">
        <v>8</v>
      </c>
      <c r="B9" s="90" t="s">
        <v>55</v>
      </c>
      <c r="C9" s="30" t="s">
        <v>42</v>
      </c>
      <c r="D9" s="31">
        <v>10</v>
      </c>
      <c r="E9" s="31">
        <v>2010</v>
      </c>
      <c r="F9" s="91">
        <v>74574</v>
      </c>
      <c r="H9" s="101"/>
      <c r="I9" s="101"/>
      <c r="J9" s="101"/>
      <c r="K9" s="101"/>
      <c r="L9" s="101"/>
      <c r="M9" s="101"/>
      <c r="N9" s="101"/>
      <c r="S9" s="96"/>
      <c r="T9" s="96"/>
      <c r="U9" s="96"/>
      <c r="V9" s="96"/>
    </row>
    <row r="10" spans="1:22" ht="14.5" x14ac:dyDescent="0.35">
      <c r="A10">
        <v>9</v>
      </c>
      <c r="B10" s="90" t="s">
        <v>56</v>
      </c>
      <c r="C10" s="30" t="s">
        <v>38</v>
      </c>
      <c r="D10" s="31">
        <v>15</v>
      </c>
      <c r="E10" s="31">
        <v>2011</v>
      </c>
      <c r="F10" s="91">
        <v>84324</v>
      </c>
      <c r="H10" s="101"/>
      <c r="I10" s="101"/>
      <c r="J10" s="101"/>
      <c r="K10" s="101"/>
      <c r="L10" s="101"/>
      <c r="M10" s="101"/>
      <c r="N10" s="101"/>
      <c r="S10" s="96"/>
      <c r="T10" s="96"/>
      <c r="U10" s="96"/>
      <c r="V10" s="96"/>
    </row>
    <row r="11" spans="1:22" ht="14.5" x14ac:dyDescent="0.35">
      <c r="A11">
        <v>10</v>
      </c>
      <c r="B11" s="90" t="s">
        <v>57</v>
      </c>
      <c r="C11" s="30" t="s">
        <v>38</v>
      </c>
      <c r="D11" s="31">
        <v>16</v>
      </c>
      <c r="E11" s="31">
        <v>2011</v>
      </c>
      <c r="F11" s="91">
        <v>84487</v>
      </c>
      <c r="H11" s="101"/>
      <c r="I11" s="101"/>
      <c r="J11" s="101"/>
      <c r="K11" s="101"/>
      <c r="L11" s="101"/>
      <c r="M11" s="101"/>
      <c r="N11" s="101"/>
      <c r="S11" s="96"/>
      <c r="T11" s="96"/>
      <c r="U11" s="96"/>
      <c r="V11" s="96"/>
    </row>
    <row r="12" spans="1:22" ht="14.5" x14ac:dyDescent="0.35">
      <c r="A12">
        <v>11</v>
      </c>
      <c r="B12" s="90" t="s">
        <v>58</v>
      </c>
      <c r="C12" s="30" t="s">
        <v>43</v>
      </c>
      <c r="D12" s="31">
        <v>17</v>
      </c>
      <c r="E12" s="31">
        <v>2011</v>
      </c>
      <c r="F12" s="91">
        <v>76662</v>
      </c>
      <c r="H12" s="101"/>
      <c r="I12" s="101"/>
      <c r="J12" s="101"/>
      <c r="K12" s="101"/>
      <c r="L12" s="101"/>
      <c r="M12" s="101"/>
      <c r="N12" s="101"/>
      <c r="S12" s="96"/>
      <c r="T12" s="96"/>
      <c r="U12" s="96"/>
      <c r="V12" s="96"/>
    </row>
    <row r="13" spans="1:22" ht="15" thickBot="1" x14ac:dyDescent="0.4">
      <c r="A13">
        <v>12</v>
      </c>
      <c r="B13" s="92" t="s">
        <v>70</v>
      </c>
      <c r="C13" s="93" t="s">
        <v>69</v>
      </c>
      <c r="D13" s="94">
        <v>20</v>
      </c>
      <c r="E13" s="94" t="s">
        <v>71</v>
      </c>
      <c r="F13" s="95">
        <v>79907</v>
      </c>
      <c r="H13" s="101"/>
      <c r="I13" s="101"/>
      <c r="J13" s="101"/>
      <c r="K13" s="101"/>
      <c r="L13" s="101"/>
      <c r="M13" s="101"/>
      <c r="N13" s="101"/>
      <c r="S13" s="96"/>
      <c r="T13" s="96"/>
      <c r="U13" s="96"/>
      <c r="V13" s="96"/>
    </row>
    <row r="14" spans="1:22" ht="15" thickBot="1" x14ac:dyDescent="0.4">
      <c r="B14" s="97"/>
      <c r="C14" s="98"/>
      <c r="D14" s="99"/>
      <c r="E14" s="99"/>
      <c r="F14" s="100"/>
      <c r="K14" s="96"/>
      <c r="L14" s="96"/>
      <c r="N14" s="96"/>
      <c r="S14" s="96"/>
      <c r="T14" s="96"/>
      <c r="U14" s="96"/>
      <c r="V14" s="96"/>
    </row>
    <row r="15" spans="1:22" ht="14.5" x14ac:dyDescent="0.35">
      <c r="A15">
        <v>21</v>
      </c>
      <c r="B15" s="86" t="s">
        <v>59</v>
      </c>
      <c r="C15" s="87" t="s">
        <v>38</v>
      </c>
      <c r="D15" s="88">
        <v>3</v>
      </c>
      <c r="E15" s="88">
        <v>2010</v>
      </c>
      <c r="F15" s="89">
        <v>77729</v>
      </c>
      <c r="K15" s="96"/>
      <c r="L15" s="96"/>
      <c r="N15" s="96"/>
      <c r="S15" s="96"/>
      <c r="T15" s="96"/>
      <c r="U15" s="96"/>
      <c r="V15" s="96"/>
    </row>
    <row r="16" spans="1:22" ht="14.5" x14ac:dyDescent="0.35">
      <c r="A16">
        <v>22</v>
      </c>
      <c r="B16" s="90" t="s">
        <v>60</v>
      </c>
      <c r="C16" s="30" t="s">
        <v>38</v>
      </c>
      <c r="D16" s="31">
        <v>4</v>
      </c>
      <c r="E16" s="31">
        <v>2011</v>
      </c>
      <c r="F16" s="91">
        <v>72016</v>
      </c>
      <c r="K16" s="96"/>
      <c r="L16" s="96"/>
      <c r="N16" s="96"/>
      <c r="S16" s="96"/>
      <c r="T16" s="96"/>
      <c r="U16" s="96"/>
      <c r="V16" s="96"/>
    </row>
    <row r="17" spans="1:22" ht="12.75" customHeight="1" x14ac:dyDescent="0.35">
      <c r="A17">
        <v>23</v>
      </c>
      <c r="B17" s="90" t="s">
        <v>61</v>
      </c>
      <c r="C17" s="30" t="s">
        <v>44</v>
      </c>
      <c r="D17" s="31">
        <v>5</v>
      </c>
      <c r="E17" s="31">
        <v>2011</v>
      </c>
      <c r="F17" s="91">
        <v>76150</v>
      </c>
      <c r="K17" s="96"/>
      <c r="L17" s="96"/>
      <c r="N17" s="96"/>
      <c r="S17" s="96"/>
      <c r="T17" s="96"/>
      <c r="U17" s="96"/>
      <c r="V17" s="96"/>
    </row>
    <row r="18" spans="1:22" ht="14.5" x14ac:dyDescent="0.35">
      <c r="A18">
        <v>24</v>
      </c>
      <c r="B18" s="90" t="s">
        <v>62</v>
      </c>
      <c r="C18" s="30" t="s">
        <v>45</v>
      </c>
      <c r="D18" s="31">
        <v>6</v>
      </c>
      <c r="E18" s="31">
        <v>2010</v>
      </c>
      <c r="F18" s="91">
        <v>84605</v>
      </c>
      <c r="K18" s="96"/>
      <c r="L18" s="96"/>
      <c r="N18" s="96"/>
      <c r="S18" s="96"/>
      <c r="T18" s="96"/>
      <c r="U18" s="96"/>
      <c r="V18" s="96"/>
    </row>
    <row r="19" spans="1:22" ht="14.5" x14ac:dyDescent="0.35">
      <c r="A19">
        <v>25</v>
      </c>
      <c r="B19" s="90" t="s">
        <v>63</v>
      </c>
      <c r="C19" s="30" t="s">
        <v>46</v>
      </c>
      <c r="D19" s="31">
        <v>7</v>
      </c>
      <c r="E19" s="31">
        <v>2010</v>
      </c>
      <c r="F19" s="91">
        <v>83088</v>
      </c>
      <c r="K19" s="96"/>
      <c r="L19" s="96"/>
      <c r="N19" s="96"/>
      <c r="S19" s="96"/>
      <c r="T19" s="96"/>
      <c r="U19" s="96"/>
      <c r="V19" s="96"/>
    </row>
    <row r="20" spans="1:22" ht="14.5" x14ac:dyDescent="0.35">
      <c r="A20">
        <v>26</v>
      </c>
      <c r="B20" s="90" t="s">
        <v>64</v>
      </c>
      <c r="C20" s="30" t="s">
        <v>38</v>
      </c>
      <c r="D20" s="31">
        <v>8</v>
      </c>
      <c r="E20" s="31">
        <v>2013</v>
      </c>
      <c r="F20" s="91">
        <v>81750</v>
      </c>
      <c r="K20" s="96"/>
      <c r="L20" s="96"/>
      <c r="N20" s="96"/>
      <c r="S20" s="96"/>
      <c r="T20" s="96"/>
      <c r="U20" s="96"/>
      <c r="V20" s="96"/>
    </row>
    <row r="21" spans="1:22" ht="14.5" x14ac:dyDescent="0.35">
      <c r="A21">
        <v>27</v>
      </c>
      <c r="B21" s="90" t="s">
        <v>65</v>
      </c>
      <c r="C21" s="30" t="s">
        <v>38</v>
      </c>
      <c r="D21" s="31">
        <v>9</v>
      </c>
      <c r="E21" s="31">
        <v>2013</v>
      </c>
      <c r="F21" s="91">
        <v>81700</v>
      </c>
      <c r="K21" s="96"/>
      <c r="L21" s="96"/>
      <c r="N21" s="96"/>
      <c r="S21" s="96"/>
      <c r="T21" s="96"/>
      <c r="U21" s="96"/>
      <c r="V21" s="96"/>
    </row>
    <row r="22" spans="1:22" ht="14.5" x14ac:dyDescent="0.35">
      <c r="A22">
        <v>28</v>
      </c>
      <c r="B22" s="90" t="s">
        <v>66</v>
      </c>
      <c r="C22" s="30" t="s">
        <v>41</v>
      </c>
      <c r="D22" s="31">
        <v>10</v>
      </c>
      <c r="E22" s="31">
        <v>2010</v>
      </c>
      <c r="F22" s="91">
        <v>86370</v>
      </c>
      <c r="K22" s="96"/>
      <c r="L22" s="96"/>
      <c r="N22" s="96"/>
      <c r="S22" s="96"/>
      <c r="T22" s="96"/>
      <c r="U22" s="96"/>
      <c r="V22" s="96"/>
    </row>
    <row r="23" spans="1:22" ht="14.5" x14ac:dyDescent="0.35">
      <c r="A23">
        <v>29</v>
      </c>
      <c r="B23" s="90" t="s">
        <v>67</v>
      </c>
      <c r="C23" s="30" t="s">
        <v>47</v>
      </c>
      <c r="D23" s="31">
        <v>12</v>
      </c>
      <c r="E23" s="31">
        <v>2013</v>
      </c>
      <c r="F23" s="91">
        <v>83162</v>
      </c>
      <c r="K23" s="96"/>
      <c r="L23" s="96"/>
      <c r="N23" s="96"/>
      <c r="S23" s="96"/>
      <c r="T23" s="96"/>
      <c r="U23" s="96"/>
      <c r="V23" s="96"/>
    </row>
    <row r="24" spans="1:22" ht="14.5" x14ac:dyDescent="0.35">
      <c r="A24">
        <v>30</v>
      </c>
      <c r="B24" s="90" t="s">
        <v>68</v>
      </c>
      <c r="C24" s="30" t="s">
        <v>42</v>
      </c>
      <c r="D24" s="31">
        <v>14</v>
      </c>
      <c r="E24" s="31">
        <v>2010</v>
      </c>
      <c r="F24" s="91">
        <v>75886</v>
      </c>
      <c r="K24" s="96"/>
      <c r="L24" s="96"/>
      <c r="N24" s="96"/>
      <c r="S24" s="96"/>
      <c r="T24" s="96"/>
      <c r="U24" s="96"/>
      <c r="V24" s="96"/>
    </row>
    <row r="25" spans="1:22" x14ac:dyDescent="0.25">
      <c r="A25">
        <v>31</v>
      </c>
      <c r="B25" s="90"/>
      <c r="C25" s="30"/>
      <c r="D25" s="31"/>
      <c r="E25" s="31"/>
      <c r="F25" s="91"/>
    </row>
    <row r="26" spans="1:22" ht="13" thickBot="1" x14ac:dyDescent="0.3">
      <c r="A26">
        <v>32</v>
      </c>
      <c r="B26" s="92"/>
      <c r="C26" s="93"/>
      <c r="D26" s="94"/>
      <c r="E26" s="94"/>
      <c r="F26" s="95"/>
    </row>
    <row r="27" spans="1:22" x14ac:dyDescent="0.25">
      <c r="A27" s="69"/>
      <c r="B27" s="68"/>
      <c r="C27" s="69"/>
      <c r="D27" s="68"/>
      <c r="E27" s="70"/>
    </row>
  </sheetData>
  <dataConsolidate/>
  <phoneticPr fontId="0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BC83D-F65D-455D-987E-39EA00D807B8}">
  <sheetPr>
    <pageSetUpPr fitToPage="1"/>
  </sheetPr>
  <dimension ref="A1:AR50"/>
  <sheetViews>
    <sheetView topLeftCell="A16" zoomScaleNormal="100" zoomScaleSheetLayoutView="100" workbookViewId="0">
      <selection activeCell="Z32" sqref="Z32"/>
    </sheetView>
  </sheetViews>
  <sheetFormatPr defaultRowHeight="13" x14ac:dyDescent="0.3"/>
  <cols>
    <col min="1" max="1" width="3.453125" style="2" customWidth="1"/>
    <col min="2" max="3" width="2" style="2" customWidth="1"/>
    <col min="4" max="4" width="21.1796875" style="2" customWidth="1"/>
    <col min="5" max="22" width="2" style="2" customWidth="1"/>
    <col min="23" max="25" width="2.6328125" style="2" customWidth="1"/>
    <col min="26" max="26" width="5.7265625" style="2" customWidth="1"/>
    <col min="27" max="27" width="5.7265625" style="10" customWidth="1"/>
    <col min="28" max="28" width="2.54296875" style="2" customWidth="1"/>
    <col min="29" max="29" width="18.7265625" style="4" customWidth="1"/>
    <col min="30" max="30" width="2.7265625" style="3" customWidth="1"/>
    <col min="31" max="31" width="18.7265625" style="4" customWidth="1"/>
    <col min="32" max="36" width="2.7265625" style="3" customWidth="1"/>
    <col min="37" max="40" width="2.7265625" style="11" customWidth="1"/>
    <col min="41" max="41" width="6.26953125" style="3" customWidth="1"/>
    <col min="42" max="44" width="3.7265625" style="3" customWidth="1"/>
  </cols>
  <sheetData>
    <row r="1" spans="1:44" s="19" customFormat="1" ht="40" customHeight="1" thickBot="1" x14ac:dyDescent="0.6">
      <c r="C1" s="163" t="s">
        <v>34</v>
      </c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34"/>
      <c r="AC1" s="159" t="s">
        <v>15</v>
      </c>
      <c r="AD1" s="159"/>
      <c r="AE1" s="159"/>
      <c r="AF1" s="159"/>
      <c r="AG1" s="159"/>
      <c r="AH1" s="159"/>
      <c r="AI1" s="159"/>
      <c r="AJ1" s="159"/>
      <c r="AK1" s="159"/>
      <c r="AL1" s="159"/>
      <c r="AM1" s="159"/>
      <c r="AN1" s="34"/>
      <c r="AO1" s="42"/>
      <c r="AP1" s="84"/>
      <c r="AQ1" s="84"/>
      <c r="AR1" s="85"/>
    </row>
    <row r="2" spans="1:44" ht="13.5" thickBot="1" x14ac:dyDescent="0.35">
      <c r="C2" s="152" t="s">
        <v>2</v>
      </c>
      <c r="D2" s="153"/>
      <c r="E2" s="152">
        <v>1</v>
      </c>
      <c r="F2" s="156"/>
      <c r="G2" s="156"/>
      <c r="H2" s="158">
        <v>2</v>
      </c>
      <c r="I2" s="156"/>
      <c r="J2" s="156"/>
      <c r="K2" s="158">
        <v>3</v>
      </c>
      <c r="L2" s="156"/>
      <c r="M2" s="156"/>
      <c r="N2" s="158">
        <v>4</v>
      </c>
      <c r="O2" s="156"/>
      <c r="P2" s="156"/>
      <c r="Q2" s="158">
        <v>5</v>
      </c>
      <c r="R2" s="156"/>
      <c r="S2" s="156"/>
      <c r="T2" s="158">
        <v>6</v>
      </c>
      <c r="U2" s="156"/>
      <c r="V2" s="153"/>
      <c r="W2" s="160" t="s">
        <v>3</v>
      </c>
      <c r="X2" s="156"/>
      <c r="Y2" s="156"/>
      <c r="Z2" s="158" t="s">
        <v>4</v>
      </c>
      <c r="AA2" s="162" t="s">
        <v>5</v>
      </c>
      <c r="AC2" s="4" t="s">
        <v>10</v>
      </c>
      <c r="AO2" s="44"/>
      <c r="AP2" s="44"/>
      <c r="AQ2" s="44"/>
    </row>
    <row r="3" spans="1:44" ht="13.5" thickBot="1" x14ac:dyDescent="0.35">
      <c r="A3"/>
      <c r="B3"/>
      <c r="C3" s="154"/>
      <c r="D3" s="155"/>
      <c r="E3" s="154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5"/>
      <c r="W3" s="161"/>
      <c r="X3" s="157"/>
      <c r="Y3" s="157"/>
      <c r="Z3" s="157"/>
      <c r="AA3" s="155"/>
      <c r="AC3" s="45" t="str">
        <f>D5</f>
        <v>Král Jakub</v>
      </c>
      <c r="AD3" s="60" t="s">
        <v>8</v>
      </c>
      <c r="AE3" s="62" t="str">
        <f>D15</f>
        <v>Jež Vítek</v>
      </c>
      <c r="AF3" s="25" t="s">
        <v>73</v>
      </c>
      <c r="AG3" s="26" t="s">
        <v>74</v>
      </c>
      <c r="AH3" s="26" t="s">
        <v>75</v>
      </c>
      <c r="AI3" s="26"/>
      <c r="AJ3" s="65"/>
      <c r="AK3" s="12">
        <f t="shared" ref="AK3:AK8" si="0">IF(AND(LEN(AF3)&gt;0,MID(AF3,1,1)&lt;&gt;"-"),"1","0")+IF(AND(LEN(AG3)&gt;0,MID(AG3,1,1)&lt;&gt;"-"),"1","0")+IF(AND(LEN(AH3)&gt;0,MID(AH3,1,1)&lt;&gt;"-"),"1","0")+IF(AND(LEN(AI3)&gt;0,MID(AI3,1,1)&lt;&gt;"-"),"1","0")+IF(AND(LEN(AJ3)&gt;0,MID(AJ3,1,1)&lt;&gt;"-"),"1","0")</f>
        <v>3</v>
      </c>
      <c r="AL3" s="13" t="s">
        <v>6</v>
      </c>
      <c r="AM3" s="14">
        <f t="shared" ref="AM3:AM8" si="1">IF(AND(LEN(AF3)&gt;0,MID(AF3,1,1)="-"),"1","0")+IF(AND(LEN(AG3)&gt;0,MID(AG3,1,1)="-"),"1","0")+IF(AND(LEN(AH3)&gt;0,MID(AH3,1,1)="-"),"1","0")+IF(AND(LEN(AI3)&gt;0,MID(AI3,1,1)="-"),"1","0")+IF(AND(LEN(AJ3)&gt;0,MID(AJ3,1,1)="-"),"1","0")</f>
        <v>0</v>
      </c>
      <c r="AN3" s="41"/>
      <c r="AO3" s="43"/>
      <c r="AP3" s="82">
        <f>A4</f>
        <v>1</v>
      </c>
      <c r="AQ3" s="82">
        <f>A14</f>
        <v>10</v>
      </c>
      <c r="AR3" s="82">
        <f t="shared" ref="AR3:AR5" si="2">AP6</f>
        <v>2</v>
      </c>
    </row>
    <row r="4" spans="1:44" x14ac:dyDescent="0.3">
      <c r="A4" s="147">
        <v>1</v>
      </c>
      <c r="B4" s="32"/>
      <c r="C4" s="129">
        <v>1</v>
      </c>
      <c r="D4" s="39" t="str">
        <f>IF(COUNTIF(seznam!$A$2:$A$53,A4)=1,VLOOKUP(A4,seznam!$A$2:$C$53,3,FALSE),"------")</f>
        <v>KST FOSFA LVA</v>
      </c>
      <c r="E4" s="113"/>
      <c r="F4" s="114"/>
      <c r="G4" s="115"/>
      <c r="H4" s="108">
        <f>AK12</f>
        <v>3</v>
      </c>
      <c r="I4" s="109" t="s">
        <v>6</v>
      </c>
      <c r="J4" s="131">
        <f>AM12</f>
        <v>1</v>
      </c>
      <c r="K4" s="108">
        <f>AM18</f>
        <v>3</v>
      </c>
      <c r="L4" s="109" t="s">
        <v>6</v>
      </c>
      <c r="M4" s="131">
        <f>AK18</f>
        <v>0</v>
      </c>
      <c r="N4" s="108">
        <f>AK25</f>
        <v>3</v>
      </c>
      <c r="O4" s="109" t="s">
        <v>6</v>
      </c>
      <c r="P4" s="109">
        <f>AM25</f>
        <v>0</v>
      </c>
      <c r="Q4" s="108">
        <f>AM33</f>
        <v>3</v>
      </c>
      <c r="R4" s="109" t="s">
        <v>6</v>
      </c>
      <c r="S4" s="131">
        <f>AK33</f>
        <v>0</v>
      </c>
      <c r="T4" s="108">
        <f>AK3</f>
        <v>3</v>
      </c>
      <c r="U4" s="109" t="s">
        <v>6</v>
      </c>
      <c r="V4" s="132">
        <f>AM3</f>
        <v>0</v>
      </c>
      <c r="W4" s="109">
        <f>H4+K4+N4+Q4+T4</f>
        <v>15</v>
      </c>
      <c r="X4" s="109" t="s">
        <v>6</v>
      </c>
      <c r="Y4" s="131">
        <f>J4+M4+P4+S4+V4</f>
        <v>1</v>
      </c>
      <c r="Z4" s="124">
        <v>10</v>
      </c>
      <c r="AA4" s="126">
        <v>1</v>
      </c>
      <c r="AC4" s="46" t="str">
        <f>D7</f>
        <v>Koudelka David</v>
      </c>
      <c r="AD4" s="8" t="s">
        <v>8</v>
      </c>
      <c r="AE4" s="63" t="str">
        <f>D13</f>
        <v>Solfronk Adam</v>
      </c>
      <c r="AF4" s="27" t="s">
        <v>84</v>
      </c>
      <c r="AG4" s="24" t="s">
        <v>75</v>
      </c>
      <c r="AH4" s="24" t="s">
        <v>76</v>
      </c>
      <c r="AI4" s="24"/>
      <c r="AJ4" s="61"/>
      <c r="AK4" s="15">
        <f t="shared" si="0"/>
        <v>3</v>
      </c>
      <c r="AL4" s="16" t="s">
        <v>6</v>
      </c>
      <c r="AM4" s="17">
        <f t="shared" si="1"/>
        <v>0</v>
      </c>
      <c r="AN4" s="41"/>
      <c r="AO4" s="43"/>
      <c r="AP4" s="82">
        <f>A6</f>
        <v>5</v>
      </c>
      <c r="AQ4" s="82">
        <f>A12</f>
        <v>3</v>
      </c>
      <c r="AR4" s="83">
        <f t="shared" si="2"/>
        <v>6</v>
      </c>
    </row>
    <row r="5" spans="1:44" x14ac:dyDescent="0.3">
      <c r="A5" s="148"/>
      <c r="B5"/>
      <c r="C5" s="112"/>
      <c r="D5" s="37" t="str">
        <f>IF(COUNTIF(seznam!$A$2:$A$53,A4)=1,VLOOKUP(A4,seznam!$A$2:$C$53,2,FALSE),"------")</f>
        <v>Král Jakub</v>
      </c>
      <c r="E5" s="116"/>
      <c r="F5" s="117"/>
      <c r="G5" s="118"/>
      <c r="H5" s="103"/>
      <c r="I5" s="107"/>
      <c r="J5" s="105"/>
      <c r="K5" s="103"/>
      <c r="L5" s="107"/>
      <c r="M5" s="105"/>
      <c r="N5" s="103"/>
      <c r="O5" s="107"/>
      <c r="P5" s="110"/>
      <c r="Q5" s="103"/>
      <c r="R5" s="107"/>
      <c r="S5" s="105"/>
      <c r="T5" s="103"/>
      <c r="U5" s="107"/>
      <c r="V5" s="133"/>
      <c r="W5" s="110"/>
      <c r="X5" s="110"/>
      <c r="Y5" s="105"/>
      <c r="Z5" s="125"/>
      <c r="AA5" s="127"/>
      <c r="AC5" s="46" t="str">
        <f>D9</f>
        <v>Michalík Matěj</v>
      </c>
      <c r="AD5" s="8" t="s">
        <v>8</v>
      </c>
      <c r="AE5" s="63" t="str">
        <f>D11</f>
        <v>Macánek Martin</v>
      </c>
      <c r="AF5" s="27" t="s">
        <v>80</v>
      </c>
      <c r="AG5" s="24" t="s">
        <v>81</v>
      </c>
      <c r="AH5" s="24" t="s">
        <v>82</v>
      </c>
      <c r="AI5" s="24" t="s">
        <v>83</v>
      </c>
      <c r="AJ5" s="61" t="s">
        <v>75</v>
      </c>
      <c r="AK5" s="15">
        <f t="shared" si="0"/>
        <v>3</v>
      </c>
      <c r="AL5" s="16" t="s">
        <v>6</v>
      </c>
      <c r="AM5" s="17">
        <f t="shared" si="1"/>
        <v>2</v>
      </c>
      <c r="AN5" s="41"/>
      <c r="AO5" s="43"/>
      <c r="AP5" s="82">
        <f>A8</f>
        <v>7</v>
      </c>
      <c r="AQ5" s="82">
        <f>A10</f>
        <v>11</v>
      </c>
      <c r="AR5" s="82">
        <f t="shared" si="2"/>
        <v>8</v>
      </c>
    </row>
    <row r="6" spans="1:44" x14ac:dyDescent="0.3">
      <c r="A6" s="147">
        <v>5</v>
      </c>
      <c r="B6" s="32"/>
      <c r="C6" s="111">
        <v>2</v>
      </c>
      <c r="D6" s="40" t="str">
        <f>IF(COUNTIF(seznam!$A$2:$A$53,A6)=1,VLOOKUP(A6,seznam!$A$2:$C$53,3,FALSE),"------")</f>
        <v>MS Brno</v>
      </c>
      <c r="E6" s="119">
        <f>AM12</f>
        <v>1</v>
      </c>
      <c r="F6" s="106" t="s">
        <v>6</v>
      </c>
      <c r="G6" s="104">
        <f>AK12</f>
        <v>3</v>
      </c>
      <c r="H6" s="121"/>
      <c r="I6" s="122"/>
      <c r="J6" s="151"/>
      <c r="K6" s="102">
        <f>AK26</f>
        <v>3</v>
      </c>
      <c r="L6" s="106" t="s">
        <v>6</v>
      </c>
      <c r="M6" s="104">
        <f>AM26</f>
        <v>2</v>
      </c>
      <c r="N6" s="102">
        <f>AM32</f>
        <v>3</v>
      </c>
      <c r="O6" s="106" t="s">
        <v>6</v>
      </c>
      <c r="P6" s="106">
        <f>AK32</f>
        <v>0</v>
      </c>
      <c r="Q6" s="102">
        <f>AK4</f>
        <v>3</v>
      </c>
      <c r="R6" s="106" t="s">
        <v>6</v>
      </c>
      <c r="S6" s="104">
        <f>AM4</f>
        <v>0</v>
      </c>
      <c r="T6" s="102">
        <f>AK17</f>
        <v>3</v>
      </c>
      <c r="U6" s="106" t="s">
        <v>6</v>
      </c>
      <c r="V6" s="137">
        <f>AM17</f>
        <v>0</v>
      </c>
      <c r="W6" s="106">
        <f>E6+K6+N6+Q6+T6</f>
        <v>13</v>
      </c>
      <c r="X6" s="106" t="s">
        <v>6</v>
      </c>
      <c r="Y6" s="104">
        <f>G6+M6+P6+S6+V6</f>
        <v>5</v>
      </c>
      <c r="Z6" s="128">
        <v>9</v>
      </c>
      <c r="AA6" s="130">
        <v>2</v>
      </c>
      <c r="AC6" s="46" t="str">
        <f>D20</f>
        <v>Vokřínek Tomáš</v>
      </c>
      <c r="AD6" s="8"/>
      <c r="AE6" s="63" t="str">
        <f>D30</f>
        <v>Barták Lukáš</v>
      </c>
      <c r="AF6" s="27" t="s">
        <v>76</v>
      </c>
      <c r="AG6" s="24" t="s">
        <v>77</v>
      </c>
      <c r="AH6" s="24" t="s">
        <v>78</v>
      </c>
      <c r="AI6" s="24" t="s">
        <v>79</v>
      </c>
      <c r="AJ6" s="61"/>
      <c r="AK6" s="15">
        <f t="shared" si="0"/>
        <v>3</v>
      </c>
      <c r="AL6" s="16" t="s">
        <v>6</v>
      </c>
      <c r="AM6" s="17">
        <f t="shared" si="1"/>
        <v>1</v>
      </c>
      <c r="AN6" s="41"/>
      <c r="AO6" s="43"/>
      <c r="AP6" s="82">
        <f>A19</f>
        <v>2</v>
      </c>
      <c r="AQ6" s="82">
        <f>A29</f>
        <v>12</v>
      </c>
      <c r="AR6" s="83">
        <f t="shared" ref="AR6:AR8" si="3">AP10</f>
        <v>10</v>
      </c>
    </row>
    <row r="7" spans="1:44" x14ac:dyDescent="0.3">
      <c r="A7" s="148"/>
      <c r="B7"/>
      <c r="C7" s="112"/>
      <c r="D7" s="37" t="str">
        <f>IF(COUNTIF(seznam!$A$2:$A$53,A6)=1,VLOOKUP(A6,seznam!$A$2:$C$53,2,FALSE),"------")</f>
        <v>Koudelka David</v>
      </c>
      <c r="E7" s="120"/>
      <c r="F7" s="107"/>
      <c r="G7" s="105"/>
      <c r="H7" s="123"/>
      <c r="I7" s="117"/>
      <c r="J7" s="118"/>
      <c r="K7" s="103"/>
      <c r="L7" s="107"/>
      <c r="M7" s="105"/>
      <c r="N7" s="103"/>
      <c r="O7" s="107"/>
      <c r="P7" s="110"/>
      <c r="Q7" s="103"/>
      <c r="R7" s="107"/>
      <c r="S7" s="105"/>
      <c r="T7" s="103"/>
      <c r="U7" s="107"/>
      <c r="V7" s="133"/>
      <c r="W7" s="110"/>
      <c r="X7" s="107"/>
      <c r="Y7" s="105"/>
      <c r="Z7" s="125"/>
      <c r="AA7" s="127"/>
      <c r="AC7" s="46" t="str">
        <f>D22</f>
        <v>Michalík Ondřej</v>
      </c>
      <c r="AD7" s="8"/>
      <c r="AE7" s="63" t="str">
        <f>D28</f>
        <v>Štěpánek Adam</v>
      </c>
      <c r="AF7" s="27" t="s">
        <v>87</v>
      </c>
      <c r="AG7" s="24" t="s">
        <v>77</v>
      </c>
      <c r="AH7" s="24" t="s">
        <v>80</v>
      </c>
      <c r="AI7" s="24" t="s">
        <v>74</v>
      </c>
      <c r="AJ7" s="61" t="s">
        <v>91</v>
      </c>
      <c r="AK7" s="15">
        <f t="shared" si="0"/>
        <v>3</v>
      </c>
      <c r="AL7" s="16" t="s">
        <v>6</v>
      </c>
      <c r="AM7" s="17">
        <f t="shared" si="1"/>
        <v>2</v>
      </c>
      <c r="AP7" s="83">
        <f>A21</f>
        <v>6</v>
      </c>
      <c r="AQ7" s="83">
        <f>A27</f>
        <v>4</v>
      </c>
      <c r="AR7" s="83">
        <f t="shared" si="3"/>
        <v>3</v>
      </c>
    </row>
    <row r="8" spans="1:44" ht="13.5" thickBot="1" x14ac:dyDescent="0.35">
      <c r="A8" s="147">
        <v>7</v>
      </c>
      <c r="B8" s="32"/>
      <c r="C8" s="111">
        <v>3</v>
      </c>
      <c r="D8" s="40" t="str">
        <f>IF(COUNTIF(seznam!$A$2:$A$53,A8)=1,VLOOKUP(A8,seznam!$A$2:$C$53,3,FALSE),"------")</f>
        <v>Prace</v>
      </c>
      <c r="E8" s="119">
        <f>AK18</f>
        <v>0</v>
      </c>
      <c r="F8" s="106" t="s">
        <v>6</v>
      </c>
      <c r="G8" s="104">
        <f>AM18</f>
        <v>3</v>
      </c>
      <c r="H8" s="102">
        <f>AM26</f>
        <v>2</v>
      </c>
      <c r="I8" s="106" t="s">
        <v>6</v>
      </c>
      <c r="J8" s="104">
        <f>AK26</f>
        <v>3</v>
      </c>
      <c r="K8" s="121"/>
      <c r="L8" s="122"/>
      <c r="M8" s="151"/>
      <c r="N8" s="102">
        <f>AK5</f>
        <v>3</v>
      </c>
      <c r="O8" s="106" t="s">
        <v>6</v>
      </c>
      <c r="P8" s="106">
        <f>AM5</f>
        <v>2</v>
      </c>
      <c r="Q8" s="102">
        <f>AM11</f>
        <v>0</v>
      </c>
      <c r="R8" s="106" t="s">
        <v>6</v>
      </c>
      <c r="S8" s="104">
        <f>AK11</f>
        <v>3</v>
      </c>
      <c r="T8" s="102">
        <f>AK31</f>
        <v>1</v>
      </c>
      <c r="U8" s="106" t="s">
        <v>6</v>
      </c>
      <c r="V8" s="137">
        <f>AM31</f>
        <v>3</v>
      </c>
      <c r="W8" s="106">
        <f>H8+E8+N8+Q8+T8</f>
        <v>6</v>
      </c>
      <c r="X8" s="106" t="s">
        <v>6</v>
      </c>
      <c r="Y8" s="104">
        <f>J8+G8+P8+S8+V8</f>
        <v>14</v>
      </c>
      <c r="Z8" s="128">
        <v>6</v>
      </c>
      <c r="AA8" s="130">
        <v>6</v>
      </c>
      <c r="AC8" s="47" t="str">
        <f>D24</f>
        <v>Krištof Martin</v>
      </c>
      <c r="AD8" s="48"/>
      <c r="AE8" s="64" t="str">
        <f>D26</f>
        <v>Herman Jan</v>
      </c>
      <c r="AF8" s="50" t="s">
        <v>78</v>
      </c>
      <c r="AG8" s="51" t="s">
        <v>91</v>
      </c>
      <c r="AH8" s="51" t="s">
        <v>75</v>
      </c>
      <c r="AI8" s="51" t="s">
        <v>74</v>
      </c>
      <c r="AJ8" s="66"/>
      <c r="AK8" s="53">
        <f t="shared" si="0"/>
        <v>3</v>
      </c>
      <c r="AL8" s="54" t="s">
        <v>6</v>
      </c>
      <c r="AM8" s="55">
        <f t="shared" si="1"/>
        <v>1</v>
      </c>
      <c r="AN8" s="41"/>
      <c r="AO8" s="43"/>
      <c r="AP8" s="82">
        <f>A23</f>
        <v>8</v>
      </c>
      <c r="AQ8" s="82">
        <f>A25</f>
        <v>9</v>
      </c>
      <c r="AR8" s="83">
        <f t="shared" si="3"/>
        <v>1</v>
      </c>
    </row>
    <row r="9" spans="1:44" ht="13.5" thickBot="1" x14ac:dyDescent="0.35">
      <c r="A9" s="148"/>
      <c r="B9"/>
      <c r="C9" s="112"/>
      <c r="D9" s="37" t="str">
        <f>IF(COUNTIF(seznam!$A$2:$A$53,A8)=1,VLOOKUP(A8,seznam!$A$2:$C$53,2,FALSE),"------")</f>
        <v>Michalík Matěj</v>
      </c>
      <c r="E9" s="120"/>
      <c r="F9" s="107"/>
      <c r="G9" s="105"/>
      <c r="H9" s="103"/>
      <c r="I9" s="107"/>
      <c r="J9" s="105"/>
      <c r="K9" s="123"/>
      <c r="L9" s="117"/>
      <c r="M9" s="118"/>
      <c r="N9" s="103"/>
      <c r="O9" s="107"/>
      <c r="P9" s="110"/>
      <c r="Q9" s="103"/>
      <c r="R9" s="107"/>
      <c r="S9" s="105"/>
      <c r="T9" s="103"/>
      <c r="U9" s="107"/>
      <c r="V9" s="133"/>
      <c r="W9" s="110"/>
      <c r="X9" s="110"/>
      <c r="Y9" s="105"/>
      <c r="Z9" s="125"/>
      <c r="AA9" s="127"/>
      <c r="AC9" s="4" t="s">
        <v>11</v>
      </c>
      <c r="AN9" s="41"/>
      <c r="AO9" s="43"/>
      <c r="AP9" s="43"/>
      <c r="AQ9" s="43"/>
    </row>
    <row r="10" spans="1:44" x14ac:dyDescent="0.3">
      <c r="A10" s="147">
        <v>11</v>
      </c>
      <c r="B10" s="32"/>
      <c r="C10" s="111">
        <v>4</v>
      </c>
      <c r="D10" s="40" t="str">
        <f>IF(COUNTIF(seznam!$A$2:$A$53,A10)=1,VLOOKUP(A10,seznam!$A$2:$C$53,3,FALSE),"------")</f>
        <v>SKST Hodonín</v>
      </c>
      <c r="E10" s="119">
        <f>AM25</f>
        <v>0</v>
      </c>
      <c r="F10" s="106" t="s">
        <v>6</v>
      </c>
      <c r="G10" s="104">
        <f>AK25</f>
        <v>3</v>
      </c>
      <c r="H10" s="102">
        <f>AK32</f>
        <v>0</v>
      </c>
      <c r="I10" s="106" t="s">
        <v>6</v>
      </c>
      <c r="J10" s="104">
        <f>AM32</f>
        <v>3</v>
      </c>
      <c r="K10" s="102">
        <f>AM5</f>
        <v>2</v>
      </c>
      <c r="L10" s="106" t="s">
        <v>6</v>
      </c>
      <c r="M10" s="104">
        <f>AK5</f>
        <v>3</v>
      </c>
      <c r="N10" s="121"/>
      <c r="O10" s="122"/>
      <c r="P10" s="122"/>
      <c r="Q10" s="102">
        <f>AK19</f>
        <v>0</v>
      </c>
      <c r="R10" s="106" t="s">
        <v>6</v>
      </c>
      <c r="S10" s="104">
        <f>AM19</f>
        <v>3</v>
      </c>
      <c r="T10" s="102">
        <f>AM10</f>
        <v>3</v>
      </c>
      <c r="U10" s="106" t="s">
        <v>6</v>
      </c>
      <c r="V10" s="137">
        <f>AK10</f>
        <v>2</v>
      </c>
      <c r="W10" s="106">
        <f>H10+K10+E10+Q10+T10</f>
        <v>5</v>
      </c>
      <c r="X10" s="106" t="s">
        <v>6</v>
      </c>
      <c r="Y10" s="104">
        <f>J10+M10+G10+S10+V10</f>
        <v>14</v>
      </c>
      <c r="Z10" s="128">
        <v>6</v>
      </c>
      <c r="AA10" s="130">
        <v>5</v>
      </c>
      <c r="AC10" s="45" t="str">
        <f>D15</f>
        <v>Jež Vítek</v>
      </c>
      <c r="AD10" s="60" t="s">
        <v>8</v>
      </c>
      <c r="AE10" s="62" t="str">
        <f>D11</f>
        <v>Macánek Martin</v>
      </c>
      <c r="AF10" s="25" t="s">
        <v>89</v>
      </c>
      <c r="AG10" s="26" t="s">
        <v>75</v>
      </c>
      <c r="AH10" s="26" t="s">
        <v>83</v>
      </c>
      <c r="AI10" s="26" t="s">
        <v>82</v>
      </c>
      <c r="AJ10" s="65" t="s">
        <v>87</v>
      </c>
      <c r="AK10" s="12">
        <f t="shared" ref="AK10:AK15" si="4">IF(AND(LEN(AF10)&gt;0,MID(AF10,1,1)&lt;&gt;"-"),"1","0")+IF(AND(LEN(AG10)&gt;0,MID(AG10,1,1)&lt;&gt;"-"),"1","0")+IF(AND(LEN(AH10)&gt;0,MID(AH10,1,1)&lt;&gt;"-"),"1","0")+IF(AND(LEN(AI10)&gt;0,MID(AI10,1,1)&lt;&gt;"-"),"1","0")+IF(AND(LEN(AJ10)&gt;0,MID(AJ10,1,1)&lt;&gt;"-"),"1","0")</f>
        <v>2</v>
      </c>
      <c r="AL10" s="13" t="s">
        <v>6</v>
      </c>
      <c r="AM10" s="14">
        <f t="shared" ref="AM10:AM15" si="5">IF(AND(LEN(AF10)&gt;0,MID(AF10,1,1)="-"),"1","0")+IF(AND(LEN(AG10)&gt;0,MID(AG10,1,1)="-"),"1","0")+IF(AND(LEN(AH10)&gt;0,MID(AH10,1,1)="-"),"1","0")+IF(AND(LEN(AI10)&gt;0,MID(AI10,1,1)="-"),"1","0")+IF(AND(LEN(AJ10)&gt;0,MID(AJ10,1,1)="-"),"1","0")</f>
        <v>3</v>
      </c>
      <c r="AN10" s="41"/>
      <c r="AO10" s="43"/>
      <c r="AP10" s="82">
        <f>A14</f>
        <v>10</v>
      </c>
      <c r="AQ10" s="82">
        <f>A10</f>
        <v>11</v>
      </c>
      <c r="AR10" s="83">
        <f t="shared" ref="AR10:AR12" si="6">AP13</f>
        <v>12</v>
      </c>
    </row>
    <row r="11" spans="1:44" x14ac:dyDescent="0.3">
      <c r="A11" s="148"/>
      <c r="B11"/>
      <c r="C11" s="112"/>
      <c r="D11" s="37" t="str">
        <f>IF(COUNTIF(seznam!$A$2:$A$53,A10)=1,VLOOKUP(A10,seznam!$A$2:$C$53,2,FALSE),"------")</f>
        <v>Macánek Martin</v>
      </c>
      <c r="E11" s="120"/>
      <c r="F11" s="107"/>
      <c r="G11" s="105"/>
      <c r="H11" s="103"/>
      <c r="I11" s="107"/>
      <c r="J11" s="105"/>
      <c r="K11" s="103"/>
      <c r="L11" s="107"/>
      <c r="M11" s="105"/>
      <c r="N11" s="123"/>
      <c r="O11" s="117"/>
      <c r="P11" s="117"/>
      <c r="Q11" s="103"/>
      <c r="R11" s="107"/>
      <c r="S11" s="105"/>
      <c r="T11" s="103"/>
      <c r="U11" s="107"/>
      <c r="V11" s="133"/>
      <c r="W11" s="110"/>
      <c r="X11" s="110"/>
      <c r="Y11" s="105"/>
      <c r="Z11" s="125"/>
      <c r="AA11" s="127"/>
      <c r="AC11" s="46" t="str">
        <f>D13</f>
        <v>Solfronk Adam</v>
      </c>
      <c r="AD11" s="8" t="s">
        <v>8</v>
      </c>
      <c r="AE11" s="63" t="str">
        <f>D9</f>
        <v>Michalík Matěj</v>
      </c>
      <c r="AF11" s="27" t="s">
        <v>81</v>
      </c>
      <c r="AG11" s="24" t="s">
        <v>77</v>
      </c>
      <c r="AH11" s="24" t="s">
        <v>86</v>
      </c>
      <c r="AI11" s="24"/>
      <c r="AJ11" s="61"/>
      <c r="AK11" s="15">
        <f t="shared" si="4"/>
        <v>3</v>
      </c>
      <c r="AL11" s="16" t="s">
        <v>6</v>
      </c>
      <c r="AM11" s="17">
        <f t="shared" si="5"/>
        <v>0</v>
      </c>
      <c r="AN11" s="41"/>
      <c r="AO11" s="43"/>
      <c r="AP11" s="82">
        <f>A12</f>
        <v>3</v>
      </c>
      <c r="AQ11" s="82">
        <f>A8</f>
        <v>7</v>
      </c>
      <c r="AR11" s="83">
        <f t="shared" si="6"/>
        <v>4</v>
      </c>
    </row>
    <row r="12" spans="1:44" x14ac:dyDescent="0.3">
      <c r="A12" s="147">
        <v>3</v>
      </c>
      <c r="B12" s="32"/>
      <c r="C12" s="111">
        <v>5</v>
      </c>
      <c r="D12" s="40" t="str">
        <f>IF(COUNTIF(seznam!$A$2:$A$53,A12)=1,VLOOKUP(A12,seznam!$A$2:$C$53,3,FALSE),"------")</f>
        <v>MS Brno</v>
      </c>
      <c r="E12" s="119">
        <f>AK33</f>
        <v>0</v>
      </c>
      <c r="F12" s="106" t="s">
        <v>6</v>
      </c>
      <c r="G12" s="104">
        <f>AM33</f>
        <v>3</v>
      </c>
      <c r="H12" s="102">
        <f>AM4</f>
        <v>0</v>
      </c>
      <c r="I12" s="106" t="s">
        <v>6</v>
      </c>
      <c r="J12" s="104">
        <f>AK4</f>
        <v>3</v>
      </c>
      <c r="K12" s="102">
        <f>AK11</f>
        <v>3</v>
      </c>
      <c r="L12" s="106" t="s">
        <v>6</v>
      </c>
      <c r="M12" s="104">
        <f>AM11</f>
        <v>0</v>
      </c>
      <c r="N12" s="102">
        <f>AM19</f>
        <v>3</v>
      </c>
      <c r="O12" s="106" t="s">
        <v>6</v>
      </c>
      <c r="P12" s="106">
        <f>AK19</f>
        <v>0</v>
      </c>
      <c r="Q12" s="121"/>
      <c r="R12" s="122"/>
      <c r="S12" s="151"/>
      <c r="T12" s="102">
        <f>AM24</f>
        <v>3</v>
      </c>
      <c r="U12" s="106" t="s">
        <v>6</v>
      </c>
      <c r="V12" s="137">
        <f>AK24</f>
        <v>1</v>
      </c>
      <c r="W12" s="106">
        <f>H12+K12+N12+E12+T12</f>
        <v>9</v>
      </c>
      <c r="X12" s="106" t="s">
        <v>6</v>
      </c>
      <c r="Y12" s="104">
        <f>J12+M12+P12+G12+V12</f>
        <v>7</v>
      </c>
      <c r="Z12" s="128">
        <v>8</v>
      </c>
      <c r="AA12" s="130">
        <v>3</v>
      </c>
      <c r="AC12" s="46" t="str">
        <f>D5</f>
        <v>Král Jakub</v>
      </c>
      <c r="AD12" s="8" t="s">
        <v>8</v>
      </c>
      <c r="AE12" s="63" t="str">
        <f>D7</f>
        <v>Koudelka David</v>
      </c>
      <c r="AF12" s="27" t="s">
        <v>73</v>
      </c>
      <c r="AG12" s="24" t="s">
        <v>89</v>
      </c>
      <c r="AH12" s="24" t="s">
        <v>76</v>
      </c>
      <c r="AI12" s="24" t="s">
        <v>73</v>
      </c>
      <c r="AJ12" s="61"/>
      <c r="AK12" s="15">
        <f t="shared" si="4"/>
        <v>3</v>
      </c>
      <c r="AL12" s="16" t="s">
        <v>6</v>
      </c>
      <c r="AM12" s="17">
        <f t="shared" si="5"/>
        <v>1</v>
      </c>
      <c r="AP12" s="83">
        <f>A4</f>
        <v>1</v>
      </c>
      <c r="AQ12" s="83">
        <f>A6</f>
        <v>5</v>
      </c>
      <c r="AR12" s="83">
        <f t="shared" si="6"/>
        <v>2</v>
      </c>
    </row>
    <row r="13" spans="1:44" x14ac:dyDescent="0.3">
      <c r="A13" s="148"/>
      <c r="B13"/>
      <c r="C13" s="112"/>
      <c r="D13" s="37" t="str">
        <f>IF(COUNTIF(seznam!$A$2:$A$53,A12)=1,VLOOKUP(A12,seznam!$A$2:$C$53,2,FALSE),"------")</f>
        <v>Solfronk Adam</v>
      </c>
      <c r="E13" s="120"/>
      <c r="F13" s="107"/>
      <c r="G13" s="105"/>
      <c r="H13" s="103"/>
      <c r="I13" s="107"/>
      <c r="J13" s="105"/>
      <c r="K13" s="103"/>
      <c r="L13" s="107"/>
      <c r="M13" s="105"/>
      <c r="N13" s="103"/>
      <c r="O13" s="107"/>
      <c r="P13" s="110"/>
      <c r="Q13" s="123"/>
      <c r="R13" s="117"/>
      <c r="S13" s="118"/>
      <c r="T13" s="103"/>
      <c r="U13" s="107"/>
      <c r="V13" s="138"/>
      <c r="W13" s="110"/>
      <c r="X13" s="110"/>
      <c r="Y13" s="105"/>
      <c r="Z13" s="125"/>
      <c r="AA13" s="146"/>
      <c r="AC13" s="46" t="str">
        <f>D30</f>
        <v>Barták Lukáš</v>
      </c>
      <c r="AD13" s="8"/>
      <c r="AE13" s="63" t="str">
        <f>D26</f>
        <v>Herman Jan</v>
      </c>
      <c r="AF13" s="27" t="s">
        <v>77</v>
      </c>
      <c r="AG13" s="24" t="s">
        <v>83</v>
      </c>
      <c r="AH13" s="24" t="s">
        <v>75</v>
      </c>
      <c r="AI13" s="24"/>
      <c r="AJ13" s="61"/>
      <c r="AK13" s="15">
        <f t="shared" si="4"/>
        <v>3</v>
      </c>
      <c r="AL13" s="16" t="s">
        <v>6</v>
      </c>
      <c r="AM13" s="17">
        <f t="shared" si="5"/>
        <v>0</v>
      </c>
      <c r="AN13" s="41"/>
      <c r="AO13" s="43"/>
      <c r="AP13" s="82">
        <f>A29</f>
        <v>12</v>
      </c>
      <c r="AQ13" s="82">
        <f>A25</f>
        <v>9</v>
      </c>
      <c r="AR13" s="83">
        <f t="shared" ref="AR13:AR15" si="7">AP17</f>
        <v>5</v>
      </c>
    </row>
    <row r="14" spans="1:44" x14ac:dyDescent="0.3">
      <c r="A14" s="147">
        <v>10</v>
      </c>
      <c r="B14" s="32"/>
      <c r="C14" s="111">
        <v>6</v>
      </c>
      <c r="D14" s="40" t="str">
        <f>IF(COUNTIF(seznam!$A$2:$A$53,A14)=1,VLOOKUP(A14,seznam!$A$2:$C$53,3,FALSE),"------")</f>
        <v>KST FOSFA LVA</v>
      </c>
      <c r="E14" s="119">
        <f>AM3</f>
        <v>0</v>
      </c>
      <c r="F14" s="106" t="s">
        <v>6</v>
      </c>
      <c r="G14" s="104">
        <f>AK3</f>
        <v>3</v>
      </c>
      <c r="H14" s="102">
        <f>AM17</f>
        <v>0</v>
      </c>
      <c r="I14" s="106" t="s">
        <v>6</v>
      </c>
      <c r="J14" s="104">
        <f>AK17</f>
        <v>3</v>
      </c>
      <c r="K14" s="102">
        <f>AM31</f>
        <v>3</v>
      </c>
      <c r="L14" s="106" t="s">
        <v>6</v>
      </c>
      <c r="M14" s="104">
        <f>AK31</f>
        <v>1</v>
      </c>
      <c r="N14" s="102">
        <f>AK10</f>
        <v>2</v>
      </c>
      <c r="O14" s="106" t="s">
        <v>6</v>
      </c>
      <c r="P14" s="106">
        <f>AM10</f>
        <v>3</v>
      </c>
      <c r="Q14" s="102">
        <f>AK24</f>
        <v>1</v>
      </c>
      <c r="R14" s="106" t="s">
        <v>6</v>
      </c>
      <c r="S14" s="104">
        <f>AM24</f>
        <v>3</v>
      </c>
      <c r="T14" s="121"/>
      <c r="U14" s="122"/>
      <c r="V14" s="142"/>
      <c r="W14" s="106">
        <f>H14+K14+N14+Q14+E14</f>
        <v>6</v>
      </c>
      <c r="X14" s="106" t="s">
        <v>6</v>
      </c>
      <c r="Y14" s="104">
        <f>J14+M14+P14+S14+G14</f>
        <v>13</v>
      </c>
      <c r="Z14" s="128">
        <v>6</v>
      </c>
      <c r="AA14" s="130">
        <v>4</v>
      </c>
      <c r="AC14" s="46" t="str">
        <f>D28</f>
        <v>Štěpánek Adam</v>
      </c>
      <c r="AD14" s="8"/>
      <c r="AE14" s="63" t="str">
        <f>D24</f>
        <v>Krištof Martin</v>
      </c>
      <c r="AF14" s="27" t="s">
        <v>93</v>
      </c>
      <c r="AG14" s="24" t="s">
        <v>82</v>
      </c>
      <c r="AH14" s="24" t="s">
        <v>82</v>
      </c>
      <c r="AI14" s="24"/>
      <c r="AJ14" s="61"/>
      <c r="AK14" s="15">
        <f t="shared" si="4"/>
        <v>0</v>
      </c>
      <c r="AL14" s="16" t="s">
        <v>6</v>
      </c>
      <c r="AM14" s="17">
        <f t="shared" si="5"/>
        <v>3</v>
      </c>
      <c r="AN14" s="41"/>
      <c r="AO14" s="43"/>
      <c r="AP14" s="82">
        <f>A27</f>
        <v>4</v>
      </c>
      <c r="AQ14" s="82">
        <f>A23</f>
        <v>8</v>
      </c>
      <c r="AR14" s="83">
        <f t="shared" si="7"/>
        <v>7</v>
      </c>
    </row>
    <row r="15" spans="1:44" ht="13.5" thickBot="1" x14ac:dyDescent="0.35">
      <c r="A15" s="148"/>
      <c r="B15"/>
      <c r="C15" s="149"/>
      <c r="D15" s="38" t="str">
        <f>IF(COUNTIF(seznam!$A$2:$A$53,A14)=1,VLOOKUP(A14,seznam!$A$2:$C$53,2,FALSE),"------")</f>
        <v>Jež Vítek</v>
      </c>
      <c r="E15" s="150"/>
      <c r="F15" s="136"/>
      <c r="G15" s="134"/>
      <c r="H15" s="135"/>
      <c r="I15" s="136"/>
      <c r="J15" s="134"/>
      <c r="K15" s="135"/>
      <c r="L15" s="136"/>
      <c r="M15" s="134"/>
      <c r="N15" s="135"/>
      <c r="O15" s="136"/>
      <c r="P15" s="141"/>
      <c r="Q15" s="135"/>
      <c r="R15" s="136"/>
      <c r="S15" s="134"/>
      <c r="T15" s="143"/>
      <c r="U15" s="144"/>
      <c r="V15" s="145"/>
      <c r="W15" s="141"/>
      <c r="X15" s="136"/>
      <c r="Y15" s="134"/>
      <c r="Z15" s="139"/>
      <c r="AA15" s="140"/>
      <c r="AC15" s="47" t="str">
        <f>D20</f>
        <v>Vokřínek Tomáš</v>
      </c>
      <c r="AD15" s="48"/>
      <c r="AE15" s="64" t="str">
        <f>D22</f>
        <v>Michalík Ondřej</v>
      </c>
      <c r="AF15" s="50" t="s">
        <v>74</v>
      </c>
      <c r="AG15" s="51" t="s">
        <v>81</v>
      </c>
      <c r="AH15" s="51" t="s">
        <v>73</v>
      </c>
      <c r="AI15" s="51"/>
      <c r="AJ15" s="66"/>
      <c r="AK15" s="53">
        <f t="shared" si="4"/>
        <v>3</v>
      </c>
      <c r="AL15" s="54" t="s">
        <v>6</v>
      </c>
      <c r="AM15" s="55">
        <f t="shared" si="5"/>
        <v>0</v>
      </c>
      <c r="AN15" s="41"/>
      <c r="AO15" s="43"/>
      <c r="AP15" s="82">
        <f>A19</f>
        <v>2</v>
      </c>
      <c r="AQ15" s="82">
        <f>A21</f>
        <v>6</v>
      </c>
      <c r="AR15" s="83">
        <f t="shared" si="7"/>
        <v>11</v>
      </c>
    </row>
    <row r="16" spans="1:44" ht="13.5" thickBot="1" x14ac:dyDescent="0.35">
      <c r="A16"/>
      <c r="B16"/>
      <c r="C16"/>
      <c r="D16" s="33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C16" s="4" t="s">
        <v>12</v>
      </c>
      <c r="AN16" s="41"/>
      <c r="AO16" s="43"/>
      <c r="AP16" s="43"/>
      <c r="AQ16" s="43"/>
    </row>
    <row r="17" spans="1:44" x14ac:dyDescent="0.3">
      <c r="C17" s="152" t="s">
        <v>9</v>
      </c>
      <c r="D17" s="153"/>
      <c r="E17" s="152">
        <v>1</v>
      </c>
      <c r="F17" s="156"/>
      <c r="G17" s="156"/>
      <c r="H17" s="158">
        <v>2</v>
      </c>
      <c r="I17" s="156"/>
      <c r="J17" s="156"/>
      <c r="K17" s="158">
        <v>3</v>
      </c>
      <c r="L17" s="156"/>
      <c r="M17" s="156"/>
      <c r="N17" s="158">
        <v>4</v>
      </c>
      <c r="O17" s="156"/>
      <c r="P17" s="156"/>
      <c r="Q17" s="158">
        <v>5</v>
      </c>
      <c r="R17" s="156"/>
      <c r="S17" s="156"/>
      <c r="T17" s="158">
        <v>6</v>
      </c>
      <c r="U17" s="156"/>
      <c r="V17" s="153"/>
      <c r="W17" s="160" t="s">
        <v>3</v>
      </c>
      <c r="X17" s="156"/>
      <c r="Y17" s="156"/>
      <c r="Z17" s="158" t="s">
        <v>4</v>
      </c>
      <c r="AA17" s="162" t="s">
        <v>5</v>
      </c>
      <c r="AC17" s="45" t="str">
        <f>D7</f>
        <v>Koudelka David</v>
      </c>
      <c r="AD17" s="60" t="s">
        <v>8</v>
      </c>
      <c r="AE17" s="62" t="str">
        <f>D15</f>
        <v>Jež Vítek</v>
      </c>
      <c r="AF17" s="25" t="s">
        <v>77</v>
      </c>
      <c r="AG17" s="26" t="s">
        <v>83</v>
      </c>
      <c r="AH17" s="26" t="s">
        <v>83</v>
      </c>
      <c r="AI17" s="26"/>
      <c r="AJ17" s="65"/>
      <c r="AK17" s="12">
        <f t="shared" ref="AK17:AK22" si="8">IF(AND(LEN(AF17)&gt;0,MID(AF17,1,1)&lt;&gt;"-"),"1","0")+IF(AND(LEN(AG17)&gt;0,MID(AG17,1,1)&lt;&gt;"-"),"1","0")+IF(AND(LEN(AH17)&gt;0,MID(AH17,1,1)&lt;&gt;"-"),"1","0")+IF(AND(LEN(AI17)&gt;0,MID(AI17,1,1)&lt;&gt;"-"),"1","0")+IF(AND(LEN(AJ17)&gt;0,MID(AJ17,1,1)&lt;&gt;"-"),"1","0")</f>
        <v>3</v>
      </c>
      <c r="AL17" s="13" t="s">
        <v>6</v>
      </c>
      <c r="AM17" s="14">
        <f t="shared" ref="AM17:AM22" si="9">IF(AND(LEN(AF17)&gt;0,MID(AF17,1,1)="-"),"1","0")+IF(AND(LEN(AG17)&gt;0,MID(AG17,1,1)="-"),"1","0")+IF(AND(LEN(AH17)&gt;0,MID(AH17,1,1)="-"),"1","0")+IF(AND(LEN(AI17)&gt;0,MID(AI17,1,1)="-"),"1","0")+IF(AND(LEN(AJ17)&gt;0,MID(AJ17,1,1)="-"),"1","0")</f>
        <v>0</v>
      </c>
      <c r="AP17" s="83">
        <f>A6</f>
        <v>5</v>
      </c>
      <c r="AQ17" s="83">
        <f>A14</f>
        <v>10</v>
      </c>
      <c r="AR17" s="83">
        <f t="shared" ref="AR17:AR19" si="10">AP20</f>
        <v>6</v>
      </c>
    </row>
    <row r="18" spans="1:44" ht="13.5" thickBot="1" x14ac:dyDescent="0.35">
      <c r="A18"/>
      <c r="B18"/>
      <c r="C18" s="154"/>
      <c r="D18" s="155"/>
      <c r="E18" s="154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5"/>
      <c r="W18" s="161"/>
      <c r="X18" s="157"/>
      <c r="Y18" s="157"/>
      <c r="Z18" s="157"/>
      <c r="AA18" s="155"/>
      <c r="AC18" s="46" t="str">
        <f>D9</f>
        <v>Michalík Matěj</v>
      </c>
      <c r="AD18" s="8" t="s">
        <v>8</v>
      </c>
      <c r="AE18" s="63" t="str">
        <f>D5</f>
        <v>Král Jakub</v>
      </c>
      <c r="AF18" s="27" t="s">
        <v>82</v>
      </c>
      <c r="AG18" s="24" t="s">
        <v>85</v>
      </c>
      <c r="AH18" s="24" t="s">
        <v>87</v>
      </c>
      <c r="AI18" s="24"/>
      <c r="AJ18" s="61"/>
      <c r="AK18" s="15">
        <f t="shared" si="8"/>
        <v>0</v>
      </c>
      <c r="AL18" s="16" t="s">
        <v>6</v>
      </c>
      <c r="AM18" s="17">
        <f t="shared" si="9"/>
        <v>3</v>
      </c>
      <c r="AN18" s="41"/>
      <c r="AO18" s="43"/>
      <c r="AP18" s="82">
        <f>A8</f>
        <v>7</v>
      </c>
      <c r="AQ18" s="82">
        <f>A4</f>
        <v>1</v>
      </c>
      <c r="AR18" s="83">
        <f t="shared" si="10"/>
        <v>8</v>
      </c>
    </row>
    <row r="19" spans="1:44" x14ac:dyDescent="0.3">
      <c r="A19" s="147">
        <v>2</v>
      </c>
      <c r="B19" s="32"/>
      <c r="C19" s="111">
        <v>1</v>
      </c>
      <c r="D19" s="35" t="str">
        <f>IF(COUNTIF(seznam!$A$2:$A$53,A19)=1,VLOOKUP(A19,seznam!$A$2:$C$53,3,FALSE),"------")</f>
        <v>MS Brno</v>
      </c>
      <c r="E19" s="113"/>
      <c r="F19" s="114"/>
      <c r="G19" s="115"/>
      <c r="H19" s="108">
        <f>AK15</f>
        <v>3</v>
      </c>
      <c r="I19" s="109" t="s">
        <v>6</v>
      </c>
      <c r="J19" s="131">
        <f>AM15</f>
        <v>0</v>
      </c>
      <c r="K19" s="108">
        <f>AM21</f>
        <v>3</v>
      </c>
      <c r="L19" s="109" t="s">
        <v>6</v>
      </c>
      <c r="M19" s="131">
        <f>AK21</f>
        <v>0</v>
      </c>
      <c r="N19" s="108">
        <f>AK28</f>
        <v>3</v>
      </c>
      <c r="O19" s="109" t="s">
        <v>6</v>
      </c>
      <c r="P19" s="109">
        <f>AM28</f>
        <v>0</v>
      </c>
      <c r="Q19" s="108">
        <f>AM36</f>
        <v>3</v>
      </c>
      <c r="R19" s="109" t="s">
        <v>6</v>
      </c>
      <c r="S19" s="131">
        <f>AK36</f>
        <v>0</v>
      </c>
      <c r="T19" s="108">
        <f>AK6</f>
        <v>3</v>
      </c>
      <c r="U19" s="109" t="s">
        <v>6</v>
      </c>
      <c r="V19" s="132">
        <f>AM6</f>
        <v>1</v>
      </c>
      <c r="W19" s="106">
        <f>H19+K19+N19+Q19+T19</f>
        <v>15</v>
      </c>
      <c r="X19" s="106" t="s">
        <v>6</v>
      </c>
      <c r="Y19" s="104">
        <f>J19+M19+P19+S19+V19</f>
        <v>1</v>
      </c>
      <c r="Z19" s="128">
        <v>10</v>
      </c>
      <c r="AA19" s="130">
        <v>1</v>
      </c>
      <c r="AC19" s="46" t="str">
        <f>D11</f>
        <v>Macánek Martin</v>
      </c>
      <c r="AD19" s="8" t="s">
        <v>8</v>
      </c>
      <c r="AE19" s="63" t="str">
        <f>D13</f>
        <v>Solfronk Adam</v>
      </c>
      <c r="AF19" s="27" t="s">
        <v>96</v>
      </c>
      <c r="AG19" s="24" t="s">
        <v>97</v>
      </c>
      <c r="AH19" s="24" t="s">
        <v>95</v>
      </c>
      <c r="AI19" s="24"/>
      <c r="AJ19" s="61"/>
      <c r="AK19" s="15">
        <f t="shared" si="8"/>
        <v>0</v>
      </c>
      <c r="AL19" s="16" t="s">
        <v>6</v>
      </c>
      <c r="AM19" s="17">
        <f t="shared" si="9"/>
        <v>3</v>
      </c>
      <c r="AN19" s="41"/>
      <c r="AO19" s="43"/>
      <c r="AP19" s="82">
        <f>A10</f>
        <v>11</v>
      </c>
      <c r="AQ19" s="82">
        <f>A12</f>
        <v>3</v>
      </c>
      <c r="AR19" s="83">
        <f t="shared" si="10"/>
        <v>9</v>
      </c>
    </row>
    <row r="20" spans="1:44" x14ac:dyDescent="0.3">
      <c r="A20" s="148"/>
      <c r="B20"/>
      <c r="C20" s="112"/>
      <c r="D20" s="36" t="str">
        <f>IF(COUNTIF(seznam!$A$2:$A$53,A19)=1,VLOOKUP(A19,seznam!$A$2:$C$53,2,FALSE),"------")</f>
        <v>Vokřínek Tomáš</v>
      </c>
      <c r="E20" s="116"/>
      <c r="F20" s="117"/>
      <c r="G20" s="118"/>
      <c r="H20" s="103"/>
      <c r="I20" s="107"/>
      <c r="J20" s="105"/>
      <c r="K20" s="103"/>
      <c r="L20" s="107"/>
      <c r="M20" s="105"/>
      <c r="N20" s="103"/>
      <c r="O20" s="107"/>
      <c r="P20" s="110"/>
      <c r="Q20" s="103"/>
      <c r="R20" s="107"/>
      <c r="S20" s="105"/>
      <c r="T20" s="103"/>
      <c r="U20" s="107"/>
      <c r="V20" s="133"/>
      <c r="W20" s="110"/>
      <c r="X20" s="110"/>
      <c r="Y20" s="105"/>
      <c r="Z20" s="125"/>
      <c r="AA20" s="127"/>
      <c r="AC20" s="46" t="str">
        <f>D22</f>
        <v>Michalík Ondřej</v>
      </c>
      <c r="AD20" s="8"/>
      <c r="AE20" s="63" t="str">
        <f>D30</f>
        <v>Barták Lukáš</v>
      </c>
      <c r="AF20" s="27" t="s">
        <v>83</v>
      </c>
      <c r="AG20" s="24" t="s">
        <v>91</v>
      </c>
      <c r="AH20" s="24" t="s">
        <v>87</v>
      </c>
      <c r="AI20" s="24" t="s">
        <v>95</v>
      </c>
      <c r="AJ20" s="61" t="s">
        <v>79</v>
      </c>
      <c r="AK20" s="15">
        <f t="shared" si="8"/>
        <v>3</v>
      </c>
      <c r="AL20" s="16" t="s">
        <v>6</v>
      </c>
      <c r="AM20" s="17">
        <f t="shared" si="9"/>
        <v>2</v>
      </c>
      <c r="AN20" s="41"/>
      <c r="AO20" s="43"/>
      <c r="AP20" s="82">
        <f>A21</f>
        <v>6</v>
      </c>
      <c r="AQ20" s="82">
        <f>A29</f>
        <v>12</v>
      </c>
      <c r="AR20" s="83">
        <f t="shared" ref="AR20:AR22" si="11">AP24</f>
        <v>10</v>
      </c>
    </row>
    <row r="21" spans="1:44" x14ac:dyDescent="0.3">
      <c r="A21" s="147">
        <v>6</v>
      </c>
      <c r="B21" s="32"/>
      <c r="C21" s="111">
        <v>2</v>
      </c>
      <c r="D21" s="35" t="str">
        <f>IF(COUNTIF(seznam!$A$2:$A$53,A21)=1,VLOOKUP(A21,seznam!$A$2:$C$53,3,FALSE),"------")</f>
        <v>Prace</v>
      </c>
      <c r="E21" s="119">
        <f>AM15</f>
        <v>0</v>
      </c>
      <c r="F21" s="106" t="s">
        <v>6</v>
      </c>
      <c r="G21" s="104">
        <f>AK15</f>
        <v>3</v>
      </c>
      <c r="H21" s="121"/>
      <c r="I21" s="122"/>
      <c r="J21" s="151"/>
      <c r="K21" s="102">
        <f>AK29</f>
        <v>0</v>
      </c>
      <c r="L21" s="106" t="s">
        <v>6</v>
      </c>
      <c r="M21" s="104">
        <f>AM29</f>
        <v>3</v>
      </c>
      <c r="N21" s="102">
        <f>AM35</f>
        <v>3</v>
      </c>
      <c r="O21" s="106" t="s">
        <v>6</v>
      </c>
      <c r="P21" s="106">
        <f>AK35</f>
        <v>0</v>
      </c>
      <c r="Q21" s="102">
        <f>AK7</f>
        <v>3</v>
      </c>
      <c r="R21" s="106" t="s">
        <v>6</v>
      </c>
      <c r="S21" s="104">
        <f>AM7</f>
        <v>2</v>
      </c>
      <c r="T21" s="102">
        <f>AK20</f>
        <v>3</v>
      </c>
      <c r="U21" s="106" t="s">
        <v>6</v>
      </c>
      <c r="V21" s="137">
        <f>AM20</f>
        <v>2</v>
      </c>
      <c r="W21" s="106">
        <f>E21+K21+N21+Q21+T21</f>
        <v>9</v>
      </c>
      <c r="X21" s="106" t="s">
        <v>6</v>
      </c>
      <c r="Y21" s="104">
        <f>G21+M21+P21+S21+V21</f>
        <v>10</v>
      </c>
      <c r="Z21" s="128">
        <v>8</v>
      </c>
      <c r="AA21" s="130">
        <v>3</v>
      </c>
      <c r="AC21" s="46" t="str">
        <f>D24</f>
        <v>Krištof Martin</v>
      </c>
      <c r="AD21" s="8"/>
      <c r="AE21" s="63" t="str">
        <f>D20</f>
        <v>Vokřínek Tomáš</v>
      </c>
      <c r="AF21" s="27" t="s">
        <v>89</v>
      </c>
      <c r="AG21" s="24" t="s">
        <v>87</v>
      </c>
      <c r="AH21" s="24" t="s">
        <v>80</v>
      </c>
      <c r="AI21" s="24"/>
      <c r="AJ21" s="61"/>
      <c r="AK21" s="15">
        <f t="shared" si="8"/>
        <v>0</v>
      </c>
      <c r="AL21" s="16" t="s">
        <v>6</v>
      </c>
      <c r="AM21" s="17">
        <f t="shared" si="9"/>
        <v>3</v>
      </c>
      <c r="AN21" s="41"/>
      <c r="AO21" s="43"/>
      <c r="AP21" s="82">
        <f>A23</f>
        <v>8</v>
      </c>
      <c r="AQ21" s="82">
        <f>A19</f>
        <v>2</v>
      </c>
      <c r="AR21" s="83">
        <f t="shared" si="11"/>
        <v>1</v>
      </c>
    </row>
    <row r="22" spans="1:44" ht="13.5" thickBot="1" x14ac:dyDescent="0.35">
      <c r="A22" s="148"/>
      <c r="B22"/>
      <c r="C22" s="112"/>
      <c r="D22" s="36" t="str">
        <f>IF(COUNTIF(seznam!$A$2:$A$53,A21)=1,VLOOKUP(A21,seznam!$A$2:$C$53,2,FALSE),"------")</f>
        <v>Michalík Ondřej</v>
      </c>
      <c r="E22" s="120"/>
      <c r="F22" s="107"/>
      <c r="G22" s="105"/>
      <c r="H22" s="123"/>
      <c r="I22" s="117"/>
      <c r="J22" s="118"/>
      <c r="K22" s="103"/>
      <c r="L22" s="107"/>
      <c r="M22" s="105"/>
      <c r="N22" s="103"/>
      <c r="O22" s="107"/>
      <c r="P22" s="110"/>
      <c r="Q22" s="103"/>
      <c r="R22" s="107"/>
      <c r="S22" s="105"/>
      <c r="T22" s="103"/>
      <c r="U22" s="107"/>
      <c r="V22" s="133"/>
      <c r="W22" s="110"/>
      <c r="X22" s="107"/>
      <c r="Y22" s="105"/>
      <c r="Z22" s="125"/>
      <c r="AA22" s="127"/>
      <c r="AC22" s="47" t="str">
        <f>D26</f>
        <v>Herman Jan</v>
      </c>
      <c r="AD22" s="48"/>
      <c r="AE22" s="64" t="str">
        <f>D28</f>
        <v>Štěpánek Adam</v>
      </c>
      <c r="AF22" s="50" t="s">
        <v>80</v>
      </c>
      <c r="AG22" s="51" t="s">
        <v>89</v>
      </c>
      <c r="AH22" s="51" t="s">
        <v>95</v>
      </c>
      <c r="AI22" s="51"/>
      <c r="AJ22" s="66"/>
      <c r="AK22" s="53">
        <f t="shared" si="8"/>
        <v>0</v>
      </c>
      <c r="AL22" s="54" t="s">
        <v>6</v>
      </c>
      <c r="AM22" s="55">
        <f t="shared" si="9"/>
        <v>3</v>
      </c>
      <c r="AP22" s="83">
        <f>A25</f>
        <v>9</v>
      </c>
      <c r="AQ22" s="83">
        <f>A27</f>
        <v>4</v>
      </c>
      <c r="AR22" s="83">
        <f t="shared" si="11"/>
        <v>5</v>
      </c>
    </row>
    <row r="23" spans="1:44" ht="13.5" thickBot="1" x14ac:dyDescent="0.35">
      <c r="A23" s="147">
        <v>8</v>
      </c>
      <c r="B23" s="32"/>
      <c r="C23" s="111">
        <v>3</v>
      </c>
      <c r="D23" s="35" t="str">
        <f>IF(COUNTIF(seznam!$A$2:$A$53,A23)=1,VLOOKUP(A23,seznam!$A$2:$C$53,3,FALSE),"------")</f>
        <v>KST Blansko</v>
      </c>
      <c r="E23" s="119">
        <f>AK21</f>
        <v>0</v>
      </c>
      <c r="F23" s="106" t="s">
        <v>6</v>
      </c>
      <c r="G23" s="104">
        <f>AM21</f>
        <v>3</v>
      </c>
      <c r="H23" s="102">
        <f>AM29</f>
        <v>3</v>
      </c>
      <c r="I23" s="106" t="s">
        <v>6</v>
      </c>
      <c r="J23" s="104">
        <f>AK29</f>
        <v>0</v>
      </c>
      <c r="K23" s="121"/>
      <c r="L23" s="122"/>
      <c r="M23" s="151"/>
      <c r="N23" s="102">
        <f>AK8</f>
        <v>3</v>
      </c>
      <c r="O23" s="106" t="s">
        <v>6</v>
      </c>
      <c r="P23" s="106">
        <f>AM8</f>
        <v>1</v>
      </c>
      <c r="Q23" s="102">
        <f>AM14</f>
        <v>3</v>
      </c>
      <c r="R23" s="106" t="s">
        <v>6</v>
      </c>
      <c r="S23" s="104">
        <f>AK14</f>
        <v>0</v>
      </c>
      <c r="T23" s="102">
        <f>AK34</f>
        <v>3</v>
      </c>
      <c r="U23" s="106" t="s">
        <v>6</v>
      </c>
      <c r="V23" s="137">
        <f>AM34</f>
        <v>0</v>
      </c>
      <c r="W23" s="106">
        <f>H23+E23+N23+Q23+T23</f>
        <v>12</v>
      </c>
      <c r="X23" s="106" t="s">
        <v>6</v>
      </c>
      <c r="Y23" s="104">
        <f>J23+G23+P23+S23+V23</f>
        <v>4</v>
      </c>
      <c r="Z23" s="128">
        <v>9</v>
      </c>
      <c r="AA23" s="130">
        <v>2</v>
      </c>
      <c r="AC23" s="4" t="s">
        <v>13</v>
      </c>
      <c r="AN23" s="41"/>
      <c r="AO23" s="43"/>
      <c r="AP23" s="43"/>
      <c r="AQ23" s="43"/>
    </row>
    <row r="24" spans="1:44" x14ac:dyDescent="0.3">
      <c r="A24" s="148"/>
      <c r="B24"/>
      <c r="C24" s="112"/>
      <c r="D24" s="36" t="str">
        <f>IF(COUNTIF(seznam!$A$2:$A$53,A23)=1,VLOOKUP(A23,seznam!$A$2:$C$53,2,FALSE),"------")</f>
        <v>Krištof Martin</v>
      </c>
      <c r="E24" s="120"/>
      <c r="F24" s="107"/>
      <c r="G24" s="105"/>
      <c r="H24" s="103"/>
      <c r="I24" s="107"/>
      <c r="J24" s="105"/>
      <c r="K24" s="123"/>
      <c r="L24" s="117"/>
      <c r="M24" s="118"/>
      <c r="N24" s="103"/>
      <c r="O24" s="107"/>
      <c r="P24" s="110"/>
      <c r="Q24" s="103"/>
      <c r="R24" s="107"/>
      <c r="S24" s="105"/>
      <c r="T24" s="103"/>
      <c r="U24" s="107"/>
      <c r="V24" s="133"/>
      <c r="W24" s="110"/>
      <c r="X24" s="110"/>
      <c r="Y24" s="105"/>
      <c r="Z24" s="125"/>
      <c r="AA24" s="127"/>
      <c r="AC24" s="45" t="str">
        <f>D15</f>
        <v>Jež Vítek</v>
      </c>
      <c r="AD24" s="60" t="s">
        <v>8</v>
      </c>
      <c r="AE24" s="62" t="str">
        <f>D13</f>
        <v>Solfronk Adam</v>
      </c>
      <c r="AF24" s="25" t="s">
        <v>89</v>
      </c>
      <c r="AG24" s="26" t="s">
        <v>80</v>
      </c>
      <c r="AH24" s="26" t="s">
        <v>83</v>
      </c>
      <c r="AI24" s="26" t="s">
        <v>78</v>
      </c>
      <c r="AJ24" s="65"/>
      <c r="AK24" s="12">
        <f t="shared" ref="AK24:AK29" si="12">IF(AND(LEN(AF24)&gt;0,MID(AF24,1,1)&lt;&gt;"-"),"1","0")+IF(AND(LEN(AG24)&gt;0,MID(AG24,1,1)&lt;&gt;"-"),"1","0")+IF(AND(LEN(AH24)&gt;0,MID(AH24,1,1)&lt;&gt;"-"),"1","0")+IF(AND(LEN(AI24)&gt;0,MID(AI24,1,1)&lt;&gt;"-"),"1","0")+IF(AND(LEN(AJ24)&gt;0,MID(AJ24,1,1)&lt;&gt;"-"),"1","0")</f>
        <v>1</v>
      </c>
      <c r="AL24" s="13" t="s">
        <v>6</v>
      </c>
      <c r="AM24" s="14">
        <f t="shared" ref="AM24:AM29" si="13">IF(AND(LEN(AF24)&gt;0,MID(AF24,1,1)="-"),"1","0")+IF(AND(LEN(AG24)&gt;0,MID(AG24,1,1)="-"),"1","0")+IF(AND(LEN(AH24)&gt;0,MID(AH24,1,1)="-"),"1","0")+IF(AND(LEN(AI24)&gt;0,MID(AI24,1,1)="-"),"1","0")+IF(AND(LEN(AJ24)&gt;0,MID(AJ24,1,1)="-"),"1","0")</f>
        <v>3</v>
      </c>
      <c r="AN24" s="41"/>
      <c r="AO24" s="43"/>
      <c r="AP24" s="82">
        <f>A14</f>
        <v>10</v>
      </c>
      <c r="AQ24" s="82">
        <f>A12</f>
        <v>3</v>
      </c>
      <c r="AR24" s="83">
        <f t="shared" ref="AR24:AR26" si="14">AP27</f>
        <v>12</v>
      </c>
    </row>
    <row r="25" spans="1:44" x14ac:dyDescent="0.3">
      <c r="A25" s="147">
        <v>9</v>
      </c>
      <c r="B25" s="32"/>
      <c r="C25" s="111">
        <v>4</v>
      </c>
      <c r="D25" s="35" t="str">
        <f>IF(COUNTIF(seznam!$A$2:$A$53,A25)=1,VLOOKUP(A25,seznam!$A$2:$C$53,3,FALSE),"------")</f>
        <v>KST FOSFA LVA</v>
      </c>
      <c r="E25" s="119">
        <f>AM28</f>
        <v>0</v>
      </c>
      <c r="F25" s="106" t="s">
        <v>6</v>
      </c>
      <c r="G25" s="104">
        <f>AK28</f>
        <v>3</v>
      </c>
      <c r="H25" s="102">
        <f>AK35</f>
        <v>0</v>
      </c>
      <c r="I25" s="106" t="s">
        <v>6</v>
      </c>
      <c r="J25" s="104">
        <f>AM35</f>
        <v>3</v>
      </c>
      <c r="K25" s="102">
        <f>AM8</f>
        <v>1</v>
      </c>
      <c r="L25" s="106" t="s">
        <v>6</v>
      </c>
      <c r="M25" s="104">
        <f>AK8</f>
        <v>3</v>
      </c>
      <c r="N25" s="121"/>
      <c r="O25" s="122"/>
      <c r="P25" s="122"/>
      <c r="Q25" s="102">
        <f>AK22</f>
        <v>0</v>
      </c>
      <c r="R25" s="106" t="s">
        <v>6</v>
      </c>
      <c r="S25" s="104">
        <f>AM22</f>
        <v>3</v>
      </c>
      <c r="T25" s="102">
        <f>AM13</f>
        <v>0</v>
      </c>
      <c r="U25" s="106" t="s">
        <v>6</v>
      </c>
      <c r="V25" s="137">
        <f>AK13</f>
        <v>3</v>
      </c>
      <c r="W25" s="106">
        <f>H25+K25+E25+Q25+T25</f>
        <v>1</v>
      </c>
      <c r="X25" s="106" t="s">
        <v>6</v>
      </c>
      <c r="Y25" s="104">
        <f>J25+M25+G25+S25+V25</f>
        <v>15</v>
      </c>
      <c r="Z25" s="128">
        <v>5</v>
      </c>
      <c r="AA25" s="130">
        <v>6</v>
      </c>
      <c r="AC25" s="46" t="str">
        <f>D5</f>
        <v>Král Jakub</v>
      </c>
      <c r="AD25" s="8" t="s">
        <v>8</v>
      </c>
      <c r="AE25" s="63" t="str">
        <f>D11</f>
        <v>Macánek Martin</v>
      </c>
      <c r="AF25" s="27" t="s">
        <v>74</v>
      </c>
      <c r="AG25" s="24" t="s">
        <v>76</v>
      </c>
      <c r="AH25" s="24" t="s">
        <v>74</v>
      </c>
      <c r="AI25" s="24"/>
      <c r="AJ25" s="61"/>
      <c r="AK25" s="15">
        <f t="shared" si="12"/>
        <v>3</v>
      </c>
      <c r="AL25" s="16" t="s">
        <v>6</v>
      </c>
      <c r="AM25" s="17">
        <f t="shared" si="13"/>
        <v>0</v>
      </c>
      <c r="AN25" s="41"/>
      <c r="AO25" s="43"/>
      <c r="AP25" s="82">
        <f>A4</f>
        <v>1</v>
      </c>
      <c r="AQ25" s="82">
        <f>A10</f>
        <v>11</v>
      </c>
      <c r="AR25" s="83">
        <f t="shared" si="14"/>
        <v>2</v>
      </c>
    </row>
    <row r="26" spans="1:44" x14ac:dyDescent="0.3">
      <c r="A26" s="148"/>
      <c r="B26"/>
      <c r="C26" s="112"/>
      <c r="D26" s="36" t="str">
        <f>IF(COUNTIF(seznam!$A$2:$A$53,A25)=1,VLOOKUP(A25,seznam!$A$2:$C$53,2,FALSE),"------")</f>
        <v>Herman Jan</v>
      </c>
      <c r="E26" s="120"/>
      <c r="F26" s="107"/>
      <c r="G26" s="105"/>
      <c r="H26" s="103"/>
      <c r="I26" s="107"/>
      <c r="J26" s="105"/>
      <c r="K26" s="103"/>
      <c r="L26" s="107"/>
      <c r="M26" s="105"/>
      <c r="N26" s="123"/>
      <c r="O26" s="117"/>
      <c r="P26" s="117"/>
      <c r="Q26" s="103"/>
      <c r="R26" s="107"/>
      <c r="S26" s="105"/>
      <c r="T26" s="103"/>
      <c r="U26" s="107"/>
      <c r="V26" s="133"/>
      <c r="W26" s="110"/>
      <c r="X26" s="110"/>
      <c r="Y26" s="105"/>
      <c r="Z26" s="125"/>
      <c r="AA26" s="127"/>
      <c r="AC26" s="46" t="str">
        <f>D7</f>
        <v>Koudelka David</v>
      </c>
      <c r="AD26" s="8" t="s">
        <v>8</v>
      </c>
      <c r="AE26" s="63" t="str">
        <f>D9</f>
        <v>Michalík Matěj</v>
      </c>
      <c r="AF26" s="27" t="s">
        <v>93</v>
      </c>
      <c r="AG26" s="24" t="s">
        <v>98</v>
      </c>
      <c r="AH26" s="24" t="s">
        <v>93</v>
      </c>
      <c r="AI26" s="24" t="s">
        <v>74</v>
      </c>
      <c r="AJ26" s="61" t="s">
        <v>83</v>
      </c>
      <c r="AK26" s="15">
        <f t="shared" si="12"/>
        <v>3</v>
      </c>
      <c r="AL26" s="16" t="s">
        <v>6</v>
      </c>
      <c r="AM26" s="17">
        <f t="shared" si="13"/>
        <v>2</v>
      </c>
      <c r="AN26" s="41"/>
      <c r="AO26" s="43"/>
      <c r="AP26" s="82">
        <f>A6</f>
        <v>5</v>
      </c>
      <c r="AQ26" s="82">
        <f>A8</f>
        <v>7</v>
      </c>
      <c r="AR26" s="83">
        <f t="shared" si="14"/>
        <v>6</v>
      </c>
    </row>
    <row r="27" spans="1:44" x14ac:dyDescent="0.3">
      <c r="A27" s="147">
        <v>4</v>
      </c>
      <c r="B27" s="32"/>
      <c r="C27" s="111">
        <v>5</v>
      </c>
      <c r="D27" s="35" t="str">
        <f>IF(COUNTIF(seznam!$A$2:$A$53,A27)=1,VLOOKUP(A27,seznam!$A$2:$C$53,3,FALSE),"------")</f>
        <v>STP Mikulov</v>
      </c>
      <c r="E27" s="119">
        <f>AK36</f>
        <v>0</v>
      </c>
      <c r="F27" s="106" t="s">
        <v>6</v>
      </c>
      <c r="G27" s="104">
        <f>AM36</f>
        <v>3</v>
      </c>
      <c r="H27" s="102">
        <f>AM7</f>
        <v>2</v>
      </c>
      <c r="I27" s="106" t="s">
        <v>6</v>
      </c>
      <c r="J27" s="104">
        <f>AK7</f>
        <v>3</v>
      </c>
      <c r="K27" s="102">
        <f>AK14</f>
        <v>0</v>
      </c>
      <c r="L27" s="106" t="s">
        <v>6</v>
      </c>
      <c r="M27" s="104">
        <f>AM14</f>
        <v>3</v>
      </c>
      <c r="N27" s="102">
        <f>AM22</f>
        <v>3</v>
      </c>
      <c r="O27" s="106" t="s">
        <v>6</v>
      </c>
      <c r="P27" s="106">
        <f>AK22</f>
        <v>0</v>
      </c>
      <c r="Q27" s="121"/>
      <c r="R27" s="122"/>
      <c r="S27" s="151"/>
      <c r="T27" s="102">
        <f>AM27</f>
        <v>2</v>
      </c>
      <c r="U27" s="106" t="s">
        <v>6</v>
      </c>
      <c r="V27" s="137">
        <f>AK27</f>
        <v>3</v>
      </c>
      <c r="W27" s="106">
        <f>H27+K27+N27+E27+T27</f>
        <v>7</v>
      </c>
      <c r="X27" s="106" t="s">
        <v>6</v>
      </c>
      <c r="Y27" s="104">
        <f>J27+M27+P27+G27+V27</f>
        <v>12</v>
      </c>
      <c r="Z27" s="128">
        <v>6</v>
      </c>
      <c r="AA27" s="130">
        <v>5</v>
      </c>
      <c r="AC27" s="46" t="str">
        <f>D30</f>
        <v>Barták Lukáš</v>
      </c>
      <c r="AD27" s="8"/>
      <c r="AE27" s="63" t="str">
        <f>D28</f>
        <v>Štěpánek Adam</v>
      </c>
      <c r="AF27" s="27" t="s">
        <v>78</v>
      </c>
      <c r="AG27" s="24" t="s">
        <v>78</v>
      </c>
      <c r="AH27" s="24" t="s">
        <v>79</v>
      </c>
      <c r="AI27" s="24" t="s">
        <v>75</v>
      </c>
      <c r="AJ27" s="61" t="s">
        <v>84</v>
      </c>
      <c r="AK27" s="15">
        <f t="shared" si="12"/>
        <v>3</v>
      </c>
      <c r="AL27" s="16" t="s">
        <v>6</v>
      </c>
      <c r="AM27" s="17">
        <f t="shared" si="13"/>
        <v>2</v>
      </c>
      <c r="AP27" s="83">
        <f>A29</f>
        <v>12</v>
      </c>
      <c r="AQ27" s="83">
        <f>A27</f>
        <v>4</v>
      </c>
      <c r="AR27" s="83">
        <f t="shared" ref="AR27:AR29" si="15">AP31</f>
        <v>7</v>
      </c>
    </row>
    <row r="28" spans="1:44" x14ac:dyDescent="0.3">
      <c r="A28" s="148"/>
      <c r="B28"/>
      <c r="C28" s="112"/>
      <c r="D28" s="36" t="str">
        <f>IF(COUNTIF(seznam!$A$2:$A$53,A27)=1,VLOOKUP(A27,seznam!$A$2:$C$53,2,FALSE),"------")</f>
        <v>Štěpánek Adam</v>
      </c>
      <c r="E28" s="120"/>
      <c r="F28" s="107"/>
      <c r="G28" s="105"/>
      <c r="H28" s="103"/>
      <c r="I28" s="107"/>
      <c r="J28" s="105"/>
      <c r="K28" s="103"/>
      <c r="L28" s="107"/>
      <c r="M28" s="105"/>
      <c r="N28" s="103"/>
      <c r="O28" s="107"/>
      <c r="P28" s="110"/>
      <c r="Q28" s="123"/>
      <c r="R28" s="117"/>
      <c r="S28" s="118"/>
      <c r="T28" s="103"/>
      <c r="U28" s="107"/>
      <c r="V28" s="138"/>
      <c r="W28" s="110"/>
      <c r="X28" s="110"/>
      <c r="Y28" s="105"/>
      <c r="Z28" s="125"/>
      <c r="AA28" s="146"/>
      <c r="AC28" s="46" t="str">
        <f>D20</f>
        <v>Vokřínek Tomáš</v>
      </c>
      <c r="AD28" s="8"/>
      <c r="AE28" s="63" t="str">
        <f>D26</f>
        <v>Herman Jan</v>
      </c>
      <c r="AF28" s="27" t="s">
        <v>86</v>
      </c>
      <c r="AG28" s="24" t="s">
        <v>83</v>
      </c>
      <c r="AH28" s="24" t="s">
        <v>73</v>
      </c>
      <c r="AI28" s="24"/>
      <c r="AJ28" s="61"/>
      <c r="AK28" s="15">
        <f t="shared" si="12"/>
        <v>3</v>
      </c>
      <c r="AL28" s="16" t="s">
        <v>6</v>
      </c>
      <c r="AM28" s="17">
        <f t="shared" si="13"/>
        <v>0</v>
      </c>
      <c r="AP28" s="83">
        <f>A19</f>
        <v>2</v>
      </c>
      <c r="AQ28" s="83">
        <f>A25</f>
        <v>9</v>
      </c>
      <c r="AR28" s="83">
        <f t="shared" si="15"/>
        <v>11</v>
      </c>
    </row>
    <row r="29" spans="1:44" ht="13.5" thickBot="1" x14ac:dyDescent="0.35">
      <c r="A29" s="147">
        <v>12</v>
      </c>
      <c r="B29" s="32"/>
      <c r="C29" s="111">
        <v>6</v>
      </c>
      <c r="D29" s="35" t="str">
        <f>IF(COUNTIF(seznam!$A$2:$A$53,A29)=1,VLOOKUP(A29,seznam!$A$2:$C$53,3,FALSE),"------")</f>
        <v>KST Kunštát</v>
      </c>
      <c r="E29" s="119">
        <f>AM6</f>
        <v>1</v>
      </c>
      <c r="F29" s="106" t="s">
        <v>6</v>
      </c>
      <c r="G29" s="104">
        <f>AK6</f>
        <v>3</v>
      </c>
      <c r="H29" s="102">
        <f>AM20</f>
        <v>2</v>
      </c>
      <c r="I29" s="106" t="s">
        <v>6</v>
      </c>
      <c r="J29" s="104">
        <f>AK20</f>
        <v>3</v>
      </c>
      <c r="K29" s="102">
        <f>AM34</f>
        <v>0</v>
      </c>
      <c r="L29" s="106" t="s">
        <v>6</v>
      </c>
      <c r="M29" s="104">
        <f>AK34</f>
        <v>3</v>
      </c>
      <c r="N29" s="102">
        <f>AK13</f>
        <v>3</v>
      </c>
      <c r="O29" s="106" t="s">
        <v>6</v>
      </c>
      <c r="P29" s="106">
        <f>AM13</f>
        <v>0</v>
      </c>
      <c r="Q29" s="102">
        <f>AK27</f>
        <v>3</v>
      </c>
      <c r="R29" s="106" t="s">
        <v>6</v>
      </c>
      <c r="S29" s="104">
        <f>AM27</f>
        <v>2</v>
      </c>
      <c r="T29" s="121"/>
      <c r="U29" s="122"/>
      <c r="V29" s="142"/>
      <c r="W29" s="106">
        <f>H29+K29+N29+Q29+E29</f>
        <v>9</v>
      </c>
      <c r="X29" s="106" t="s">
        <v>6</v>
      </c>
      <c r="Y29" s="104">
        <f>J29+M29+P29+S29+G29</f>
        <v>11</v>
      </c>
      <c r="Z29" s="128">
        <v>7</v>
      </c>
      <c r="AA29" s="130">
        <v>4</v>
      </c>
      <c r="AC29" s="47" t="str">
        <f>D22</f>
        <v>Michalík Ondřej</v>
      </c>
      <c r="AD29" s="48"/>
      <c r="AE29" s="64" t="str">
        <f>D24</f>
        <v>Krištof Martin</v>
      </c>
      <c r="AF29" s="50" t="s">
        <v>78</v>
      </c>
      <c r="AG29" s="51" t="s">
        <v>78</v>
      </c>
      <c r="AH29" s="51" t="s">
        <v>82</v>
      </c>
      <c r="AI29" s="51"/>
      <c r="AJ29" s="66"/>
      <c r="AK29" s="53">
        <f t="shared" si="12"/>
        <v>0</v>
      </c>
      <c r="AL29" s="54" t="s">
        <v>6</v>
      </c>
      <c r="AM29" s="55">
        <f t="shared" si="13"/>
        <v>3</v>
      </c>
      <c r="AP29" s="83">
        <f>A21</f>
        <v>6</v>
      </c>
      <c r="AQ29" s="83">
        <f>A23</f>
        <v>8</v>
      </c>
      <c r="AR29" s="83">
        <f t="shared" si="15"/>
        <v>3</v>
      </c>
    </row>
    <row r="30" spans="1:44" ht="13.5" thickBot="1" x14ac:dyDescent="0.35">
      <c r="A30" s="148"/>
      <c r="B30"/>
      <c r="C30" s="149"/>
      <c r="D30" s="23" t="str">
        <f>IF(COUNTIF(seznam!$A$2:$A$53,A29)=1,VLOOKUP(A29,seznam!$A$2:$C$53,2,FALSE),"------")</f>
        <v>Barták Lukáš</v>
      </c>
      <c r="E30" s="150"/>
      <c r="F30" s="136"/>
      <c r="G30" s="134"/>
      <c r="H30" s="135"/>
      <c r="I30" s="136"/>
      <c r="J30" s="134"/>
      <c r="K30" s="135"/>
      <c r="L30" s="136"/>
      <c r="M30" s="134"/>
      <c r="N30" s="135"/>
      <c r="O30" s="136"/>
      <c r="P30" s="141"/>
      <c r="Q30" s="135"/>
      <c r="R30" s="136"/>
      <c r="S30" s="134"/>
      <c r="T30" s="143"/>
      <c r="U30" s="144"/>
      <c r="V30" s="145"/>
      <c r="W30" s="141"/>
      <c r="X30" s="136"/>
      <c r="Y30" s="134"/>
      <c r="Z30" s="139"/>
      <c r="AA30" s="140"/>
      <c r="AC30" s="4" t="s">
        <v>14</v>
      </c>
    </row>
    <row r="31" spans="1:44" x14ac:dyDescent="0.3">
      <c r="AC31" s="45" t="str">
        <f>D9</f>
        <v>Michalík Matěj</v>
      </c>
      <c r="AD31" s="60" t="s">
        <v>8</v>
      </c>
      <c r="AE31" s="62" t="str">
        <f>D15</f>
        <v>Jež Vítek</v>
      </c>
      <c r="AF31" s="25" t="s">
        <v>101</v>
      </c>
      <c r="AG31" s="26" t="s">
        <v>87</v>
      </c>
      <c r="AH31" s="26" t="s">
        <v>78</v>
      </c>
      <c r="AI31" s="26" t="s">
        <v>93</v>
      </c>
      <c r="AJ31" s="65"/>
      <c r="AK31" s="12">
        <f t="shared" ref="AK31:AK36" si="16">IF(AND(LEN(AF31)&gt;0,MID(AF31,1,1)&lt;&gt;"-"),"1","0")+IF(AND(LEN(AG31)&gt;0,MID(AG31,1,1)&lt;&gt;"-"),"1","0")+IF(AND(LEN(AH31)&gt;0,MID(AH31,1,1)&lt;&gt;"-"),"1","0")+IF(AND(LEN(AI31)&gt;0,MID(AI31,1,1)&lt;&gt;"-"),"1","0")+IF(AND(LEN(AJ31)&gt;0,MID(AJ31,1,1)&lt;&gt;"-"),"1","0")</f>
        <v>1</v>
      </c>
      <c r="AL31" s="13" t="s">
        <v>6</v>
      </c>
      <c r="AM31" s="14">
        <f t="shared" ref="AM31:AM36" si="17">IF(AND(LEN(AF31)&gt;0,MID(AF31,1,1)="-"),"1","0")+IF(AND(LEN(AG31)&gt;0,MID(AG31,1,1)="-"),"1","0")+IF(AND(LEN(AH31)&gt;0,MID(AH31,1,1)="-"),"1","0")+IF(AND(LEN(AI31)&gt;0,MID(AI31,1,1)="-"),"1","0")+IF(AND(LEN(AJ31)&gt;0,MID(AJ31,1,1)="-"),"1","0")</f>
        <v>3</v>
      </c>
      <c r="AP31" s="83">
        <f>A8</f>
        <v>7</v>
      </c>
      <c r="AQ31" s="83">
        <f>A14</f>
        <v>10</v>
      </c>
      <c r="AR31" s="83">
        <f t="shared" ref="AR31:AR33" si="18">AP34</f>
        <v>8</v>
      </c>
    </row>
    <row r="32" spans="1:44" x14ac:dyDescent="0.3">
      <c r="AC32" s="46" t="str">
        <f>D11</f>
        <v>Macánek Martin</v>
      </c>
      <c r="AD32" s="8" t="s">
        <v>8</v>
      </c>
      <c r="AE32" s="63" t="str">
        <f>D7</f>
        <v>Koudelka David</v>
      </c>
      <c r="AF32" s="27" t="s">
        <v>92</v>
      </c>
      <c r="AG32" s="24" t="s">
        <v>90</v>
      </c>
      <c r="AH32" s="24" t="s">
        <v>93</v>
      </c>
      <c r="AI32" s="24"/>
      <c r="AJ32" s="61"/>
      <c r="AK32" s="15">
        <f t="shared" si="16"/>
        <v>0</v>
      </c>
      <c r="AL32" s="16" t="s">
        <v>6</v>
      </c>
      <c r="AM32" s="17">
        <f t="shared" si="17"/>
        <v>3</v>
      </c>
      <c r="AP32" s="83">
        <f>A10</f>
        <v>11</v>
      </c>
      <c r="AQ32" s="83">
        <f>A6</f>
        <v>5</v>
      </c>
      <c r="AR32" s="83">
        <f t="shared" si="18"/>
        <v>9</v>
      </c>
    </row>
    <row r="33" spans="29:44" x14ac:dyDescent="0.3">
      <c r="AC33" s="46" t="str">
        <f>D13</f>
        <v>Solfronk Adam</v>
      </c>
      <c r="AD33" s="8" t="s">
        <v>8</v>
      </c>
      <c r="AE33" s="63" t="str">
        <f>D5</f>
        <v>Král Jakub</v>
      </c>
      <c r="AF33" s="27" t="s">
        <v>85</v>
      </c>
      <c r="AG33" s="24" t="s">
        <v>93</v>
      </c>
      <c r="AH33" s="24" t="s">
        <v>89</v>
      </c>
      <c r="AI33" s="24"/>
      <c r="AJ33" s="61"/>
      <c r="AK33" s="15">
        <f t="shared" si="16"/>
        <v>0</v>
      </c>
      <c r="AL33" s="16" t="s">
        <v>6</v>
      </c>
      <c r="AM33" s="17">
        <f t="shared" si="17"/>
        <v>3</v>
      </c>
      <c r="AP33" s="83">
        <f>A12</f>
        <v>3</v>
      </c>
      <c r="AQ33" s="83">
        <f>A4</f>
        <v>1</v>
      </c>
      <c r="AR33" s="83">
        <f t="shared" si="18"/>
        <v>4</v>
      </c>
    </row>
    <row r="34" spans="29:44" x14ac:dyDescent="0.3">
      <c r="AC34" s="46" t="str">
        <f>D24</f>
        <v>Krištof Martin</v>
      </c>
      <c r="AD34" s="8"/>
      <c r="AE34" s="63" t="str">
        <f>D30</f>
        <v>Barták Lukáš</v>
      </c>
      <c r="AF34" s="27" t="s">
        <v>73</v>
      </c>
      <c r="AG34" s="24" t="s">
        <v>75</v>
      </c>
      <c r="AH34" s="24" t="s">
        <v>77</v>
      </c>
      <c r="AI34" s="24"/>
      <c r="AJ34" s="61"/>
      <c r="AK34" s="15">
        <f t="shared" si="16"/>
        <v>3</v>
      </c>
      <c r="AL34" s="16" t="s">
        <v>6</v>
      </c>
      <c r="AM34" s="17">
        <f t="shared" si="17"/>
        <v>0</v>
      </c>
      <c r="AP34" s="83">
        <f>A23</f>
        <v>8</v>
      </c>
      <c r="AQ34" s="83">
        <f>A29</f>
        <v>12</v>
      </c>
      <c r="AR34" s="83">
        <f t="shared" ref="AR34:AR36" si="19">AP31</f>
        <v>7</v>
      </c>
    </row>
    <row r="35" spans="29:44" x14ac:dyDescent="0.3">
      <c r="AC35" s="46" t="str">
        <f>D26</f>
        <v>Herman Jan</v>
      </c>
      <c r="AD35" s="8"/>
      <c r="AE35" s="63" t="str">
        <f>D22</f>
        <v>Michalík Ondřej</v>
      </c>
      <c r="AF35" s="27" t="s">
        <v>80</v>
      </c>
      <c r="AG35" s="24" t="s">
        <v>82</v>
      </c>
      <c r="AH35" s="24" t="s">
        <v>78</v>
      </c>
      <c r="AI35" s="24"/>
      <c r="AJ35" s="61"/>
      <c r="AK35" s="15">
        <f t="shared" si="16"/>
        <v>0</v>
      </c>
      <c r="AL35" s="16" t="s">
        <v>6</v>
      </c>
      <c r="AM35" s="17">
        <f t="shared" si="17"/>
        <v>3</v>
      </c>
      <c r="AP35" s="83">
        <f>A25</f>
        <v>9</v>
      </c>
      <c r="AQ35" s="83">
        <f>A21</f>
        <v>6</v>
      </c>
      <c r="AR35" s="83">
        <f t="shared" si="19"/>
        <v>11</v>
      </c>
    </row>
    <row r="36" spans="29:44" ht="13.5" thickBot="1" x14ac:dyDescent="0.35">
      <c r="AC36" s="47" t="str">
        <f>D28</f>
        <v>Štěpánek Adam</v>
      </c>
      <c r="AD36" s="48"/>
      <c r="AE36" s="64" t="str">
        <f>D20</f>
        <v>Vokřínek Tomáš</v>
      </c>
      <c r="AF36" s="50" t="s">
        <v>93</v>
      </c>
      <c r="AG36" s="51" t="s">
        <v>89</v>
      </c>
      <c r="AH36" s="51" t="s">
        <v>95</v>
      </c>
      <c r="AI36" s="51"/>
      <c r="AJ36" s="66"/>
      <c r="AK36" s="53">
        <f t="shared" si="16"/>
        <v>0</v>
      </c>
      <c r="AL36" s="54" t="s">
        <v>6</v>
      </c>
      <c r="AM36" s="55">
        <f t="shared" si="17"/>
        <v>3</v>
      </c>
      <c r="AP36" s="83">
        <f>A27</f>
        <v>4</v>
      </c>
      <c r="AQ36" s="83">
        <f>A19</f>
        <v>2</v>
      </c>
      <c r="AR36" s="83">
        <f t="shared" si="19"/>
        <v>3</v>
      </c>
    </row>
    <row r="50" spans="1:27" x14ac:dyDescent="0.3">
      <c r="A50"/>
      <c r="B50"/>
      <c r="C50"/>
      <c r="D50" s="33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</row>
  </sheetData>
  <mergeCells count="298">
    <mergeCell ref="AC1:AM1"/>
    <mergeCell ref="W17:Y18"/>
    <mergeCell ref="Z17:Z18"/>
    <mergeCell ref="AA17:AA18"/>
    <mergeCell ref="W2:Y3"/>
    <mergeCell ref="Z2:Z3"/>
    <mergeCell ref="AA2:AA3"/>
    <mergeCell ref="C1:AA1"/>
    <mergeCell ref="H17:J18"/>
    <mergeCell ref="K17:M18"/>
    <mergeCell ref="N17:P18"/>
    <mergeCell ref="Q17:S18"/>
    <mergeCell ref="Z12:Z13"/>
    <mergeCell ref="AA12:AA13"/>
    <mergeCell ref="C14:C15"/>
    <mergeCell ref="Q14:Q15"/>
    <mergeCell ref="R14:R15"/>
    <mergeCell ref="S14:S15"/>
    <mergeCell ref="P14:P15"/>
    <mergeCell ref="I14:I15"/>
    <mergeCell ref="J14:J15"/>
    <mergeCell ref="T14:V15"/>
    <mergeCell ref="H12:H13"/>
    <mergeCell ref="I12:I13"/>
    <mergeCell ref="A27:A28"/>
    <mergeCell ref="A23:A24"/>
    <mergeCell ref="T2:V3"/>
    <mergeCell ref="T17:V18"/>
    <mergeCell ref="T6:T7"/>
    <mergeCell ref="U6:U7"/>
    <mergeCell ref="V6:V7"/>
    <mergeCell ref="C2:D3"/>
    <mergeCell ref="E2:G3"/>
    <mergeCell ref="H2:J3"/>
    <mergeCell ref="K2:M3"/>
    <mergeCell ref="N2:P3"/>
    <mergeCell ref="E14:E15"/>
    <mergeCell ref="L14:L15"/>
    <mergeCell ref="Q2:S3"/>
    <mergeCell ref="A4:A5"/>
    <mergeCell ref="P4:P5"/>
    <mergeCell ref="H4:H5"/>
    <mergeCell ref="I4:I5"/>
    <mergeCell ref="J4:J5"/>
    <mergeCell ref="K4:K5"/>
    <mergeCell ref="L4:L5"/>
    <mergeCell ref="M4:M5"/>
    <mergeCell ref="N4:N5"/>
    <mergeCell ref="A12:A13"/>
    <mergeCell ref="A14:A15"/>
    <mergeCell ref="G8:G9"/>
    <mergeCell ref="H8:H9"/>
    <mergeCell ref="C12:C13"/>
    <mergeCell ref="E12:E13"/>
    <mergeCell ref="F12:F13"/>
    <mergeCell ref="G12:G13"/>
    <mergeCell ref="K6:K7"/>
    <mergeCell ref="A8:A9"/>
    <mergeCell ref="A10:A11"/>
    <mergeCell ref="E10:E11"/>
    <mergeCell ref="F10:F11"/>
    <mergeCell ref="G10:G11"/>
    <mergeCell ref="H10:H11"/>
    <mergeCell ref="I10:I11"/>
    <mergeCell ref="A6:A7"/>
    <mergeCell ref="E6:E7"/>
    <mergeCell ref="F6:F7"/>
    <mergeCell ref="G6:G7"/>
    <mergeCell ref="H6:J7"/>
    <mergeCell ref="H14:H15"/>
    <mergeCell ref="J8:J9"/>
    <mergeCell ref="K8:M9"/>
    <mergeCell ref="H19:H20"/>
    <mergeCell ref="O12:O13"/>
    <mergeCell ref="S4:S5"/>
    <mergeCell ref="Q12:S13"/>
    <mergeCell ref="Q4:Q5"/>
    <mergeCell ref="R4:R5"/>
    <mergeCell ref="C17:D18"/>
    <mergeCell ref="E17:G18"/>
    <mergeCell ref="I8:I9"/>
    <mergeCell ref="L6:L7"/>
    <mergeCell ref="M6:M7"/>
    <mergeCell ref="N6:N7"/>
    <mergeCell ref="L12:L13"/>
    <mergeCell ref="N8:N9"/>
    <mergeCell ref="P12:P13"/>
    <mergeCell ref="P8:P9"/>
    <mergeCell ref="O8:O9"/>
    <mergeCell ref="M12:M13"/>
    <mergeCell ref="N12:N13"/>
    <mergeCell ref="F14:F15"/>
    <mergeCell ref="G14:G15"/>
    <mergeCell ref="K10:K11"/>
    <mergeCell ref="L10:L11"/>
    <mergeCell ref="K14:K15"/>
    <mergeCell ref="K21:K22"/>
    <mergeCell ref="L21:L22"/>
    <mergeCell ref="W19:W20"/>
    <mergeCell ref="X19:X20"/>
    <mergeCell ref="Y19:Y20"/>
    <mergeCell ref="A21:A22"/>
    <mergeCell ref="C21:C22"/>
    <mergeCell ref="E21:E22"/>
    <mergeCell ref="F21:F22"/>
    <mergeCell ref="G21:G22"/>
    <mergeCell ref="P19:P20"/>
    <mergeCell ref="Q19:Q20"/>
    <mergeCell ref="R19:R20"/>
    <mergeCell ref="S19:S20"/>
    <mergeCell ref="L19:L20"/>
    <mergeCell ref="M19:M20"/>
    <mergeCell ref="N19:N20"/>
    <mergeCell ref="O19:O20"/>
    <mergeCell ref="A19:A20"/>
    <mergeCell ref="I19:I20"/>
    <mergeCell ref="J19:J20"/>
    <mergeCell ref="K19:K20"/>
    <mergeCell ref="C19:C20"/>
    <mergeCell ref="E19:G20"/>
    <mergeCell ref="I23:I24"/>
    <mergeCell ref="J23:J24"/>
    <mergeCell ref="K23:M24"/>
    <mergeCell ref="R23:R24"/>
    <mergeCell ref="AA19:AA20"/>
    <mergeCell ref="T19:T20"/>
    <mergeCell ref="U19:U20"/>
    <mergeCell ref="V19:V20"/>
    <mergeCell ref="U21:U22"/>
    <mergeCell ref="V21:V22"/>
    <mergeCell ref="T21:T22"/>
    <mergeCell ref="W21:W22"/>
    <mergeCell ref="X21:X22"/>
    <mergeCell ref="Y21:Y22"/>
    <mergeCell ref="H21:J22"/>
    <mergeCell ref="M21:M22"/>
    <mergeCell ref="N21:N22"/>
    <mergeCell ref="O21:O22"/>
    <mergeCell ref="P21:P22"/>
    <mergeCell ref="Z19:Z20"/>
    <mergeCell ref="Q21:Q22"/>
    <mergeCell ref="R21:R22"/>
    <mergeCell ref="S21:S22"/>
    <mergeCell ref="Z21:Z22"/>
    <mergeCell ref="I25:I26"/>
    <mergeCell ref="J25:J26"/>
    <mergeCell ref="Z23:Z24"/>
    <mergeCell ref="AA23:AA24"/>
    <mergeCell ref="W23:W24"/>
    <mergeCell ref="A25:A26"/>
    <mergeCell ref="C25:C26"/>
    <mergeCell ref="E25:E26"/>
    <mergeCell ref="F25:F26"/>
    <mergeCell ref="X23:X24"/>
    <mergeCell ref="Y23:Y24"/>
    <mergeCell ref="V23:V24"/>
    <mergeCell ref="S23:S24"/>
    <mergeCell ref="T23:T24"/>
    <mergeCell ref="U23:U24"/>
    <mergeCell ref="N23:N24"/>
    <mergeCell ref="O23:O24"/>
    <mergeCell ref="P23:P24"/>
    <mergeCell ref="Q23:Q24"/>
    <mergeCell ref="C23:C24"/>
    <mergeCell ref="E23:E24"/>
    <mergeCell ref="F23:F24"/>
    <mergeCell ref="G23:G24"/>
    <mergeCell ref="H23:H24"/>
    <mergeCell ref="Q27:S28"/>
    <mergeCell ref="T27:T28"/>
    <mergeCell ref="W25:W26"/>
    <mergeCell ref="X25:X26"/>
    <mergeCell ref="Y25:Y26"/>
    <mergeCell ref="Z25:Z26"/>
    <mergeCell ref="AA25:AA26"/>
    <mergeCell ref="C27:C28"/>
    <mergeCell ref="E27:E28"/>
    <mergeCell ref="F27:F28"/>
    <mergeCell ref="G27:G28"/>
    <mergeCell ref="H27:H28"/>
    <mergeCell ref="U25:U26"/>
    <mergeCell ref="V25:V26"/>
    <mergeCell ref="Q25:Q26"/>
    <mergeCell ref="R25:R26"/>
    <mergeCell ref="S25:S26"/>
    <mergeCell ref="T25:T26"/>
    <mergeCell ref="K25:K26"/>
    <mergeCell ref="L25:L26"/>
    <mergeCell ref="M25:M26"/>
    <mergeCell ref="N25:P26"/>
    <mergeCell ref="G25:G26"/>
    <mergeCell ref="H25:H26"/>
    <mergeCell ref="G29:G30"/>
    <mergeCell ref="H29:H30"/>
    <mergeCell ref="I29:I30"/>
    <mergeCell ref="J29:J30"/>
    <mergeCell ref="AA27:AA28"/>
    <mergeCell ref="W27:W28"/>
    <mergeCell ref="A29:A30"/>
    <mergeCell ref="C29:C30"/>
    <mergeCell ref="E29:E30"/>
    <mergeCell ref="F29:F30"/>
    <mergeCell ref="X27:X28"/>
    <mergeCell ref="Y27:Y28"/>
    <mergeCell ref="V27:V28"/>
    <mergeCell ref="K29:K30"/>
    <mergeCell ref="U27:U28"/>
    <mergeCell ref="L27:L28"/>
    <mergeCell ref="M27:M28"/>
    <mergeCell ref="N27:N28"/>
    <mergeCell ref="O27:O28"/>
    <mergeCell ref="Z27:Z28"/>
    <mergeCell ref="I27:I28"/>
    <mergeCell ref="J27:J28"/>
    <mergeCell ref="K27:K28"/>
    <mergeCell ref="P27:P28"/>
    <mergeCell ref="O29:O30"/>
    <mergeCell ref="P29:P30"/>
    <mergeCell ref="Q29:Q30"/>
    <mergeCell ref="R29:R30"/>
    <mergeCell ref="S29:S30"/>
    <mergeCell ref="T29:V30"/>
    <mergeCell ref="L29:L30"/>
    <mergeCell ref="M29:M30"/>
    <mergeCell ref="N29:N30"/>
    <mergeCell ref="Y29:Y30"/>
    <mergeCell ref="Z29:Z30"/>
    <mergeCell ref="AA29:AA30"/>
    <mergeCell ref="W29:W30"/>
    <mergeCell ref="X29:X30"/>
    <mergeCell ref="AA14:AA15"/>
    <mergeCell ref="X14:X15"/>
    <mergeCell ref="Z14:Z15"/>
    <mergeCell ref="Y14:Y15"/>
    <mergeCell ref="W14:W15"/>
    <mergeCell ref="AA21:AA22"/>
    <mergeCell ref="J12:J13"/>
    <mergeCell ref="K12:K13"/>
    <mergeCell ref="M14:M15"/>
    <mergeCell ref="N14:N15"/>
    <mergeCell ref="O14:O15"/>
    <mergeCell ref="Z8:Z9"/>
    <mergeCell ref="Y6:Y7"/>
    <mergeCell ref="AA8:AA9"/>
    <mergeCell ref="T10:T11"/>
    <mergeCell ref="R10:R11"/>
    <mergeCell ref="V10:V11"/>
    <mergeCell ref="AA10:AA11"/>
    <mergeCell ref="Z10:Z11"/>
    <mergeCell ref="Y10:Y11"/>
    <mergeCell ref="X10:X11"/>
    <mergeCell ref="T12:T13"/>
    <mergeCell ref="U12:U13"/>
    <mergeCell ref="V12:V13"/>
    <mergeCell ref="X12:X13"/>
    <mergeCell ref="Y12:Y13"/>
    <mergeCell ref="W6:W7"/>
    <mergeCell ref="W12:W13"/>
    <mergeCell ref="W10:W11"/>
    <mergeCell ref="V8:V9"/>
    <mergeCell ref="Y8:Y9"/>
    <mergeCell ref="Z4:Z5"/>
    <mergeCell ref="AA4:AA5"/>
    <mergeCell ref="C6:C7"/>
    <mergeCell ref="Q6:Q7"/>
    <mergeCell ref="R6:R7"/>
    <mergeCell ref="S6:S7"/>
    <mergeCell ref="X6:X7"/>
    <mergeCell ref="Z6:Z7"/>
    <mergeCell ref="C4:C5"/>
    <mergeCell ref="W4:W5"/>
    <mergeCell ref="AA6:AA7"/>
    <mergeCell ref="Y4:Y5"/>
    <mergeCell ref="Q8:Q9"/>
    <mergeCell ref="R8:R9"/>
    <mergeCell ref="S8:S9"/>
    <mergeCell ref="V4:V5"/>
    <mergeCell ref="U8:U9"/>
    <mergeCell ref="Q10:Q11"/>
    <mergeCell ref="S10:S11"/>
    <mergeCell ref="U10:U11"/>
    <mergeCell ref="T4:T5"/>
    <mergeCell ref="U4:U5"/>
    <mergeCell ref="T8:T9"/>
    <mergeCell ref="X4:X5"/>
    <mergeCell ref="C10:C11"/>
    <mergeCell ref="E4:G5"/>
    <mergeCell ref="O6:O7"/>
    <mergeCell ref="O4:O5"/>
    <mergeCell ref="M10:M11"/>
    <mergeCell ref="P6:P7"/>
    <mergeCell ref="E8:E9"/>
    <mergeCell ref="F8:F9"/>
    <mergeCell ref="C8:C9"/>
    <mergeCell ref="N10:P11"/>
    <mergeCell ref="J10:J11"/>
    <mergeCell ref="W8:W9"/>
    <mergeCell ref="X8:X9"/>
  </mergeCells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  <colBreaks count="1" manualBreakCount="1">
    <brk id="28" max="1048575" man="1"/>
  </colBreaks>
  <cellWatches>
    <cellWatch r="D4"/>
  </cellWatches>
  <ignoredErrors>
    <ignoredError sqref="C16:AM16 C4 E4:Y4 C5 E5:AE5 C6 E6:Y6 C7 E7:AE7 C8 E8:Y8 C9 E9:AM9 C10 E10:Y10 C11 E11:AE11 C12 E12:Y12 C13 E13:AE13 C14 E14:Y14 C15 E15:AE15 C31:AE31 C19 E19:Y19 C20 E20:AE20 C21 E21:Y21 C22 E22:AE22 C23 E23:Y23 C24 E24:AE24 C25 E25:Y25 C26 E26:AE26 C27 E27:Y27 C28 E28:AE28 C29 E29:Y29 C30 E30:AM30 AJ6:AM6 AK5:AM5 AI4:AM4 AK7:AM7 AJ8:AM8 AK10:AM10 AI11:AM11 AJ12:AM12 AI14:AM14 AI13:AM13 AI15:AM15 C18:AE18 AI18:AM18 C17:AE17 AI17:AM17 AI19:AM19 AI21:AM21 AI22:AM22 AK20:AM20 AI25:AM25 AJ24:AM24 AI28:AM28 AK26:AM26 AK27:AM27 C34:AE34 C32:AE32 AI32:AM32 AI29:AM29 AB10:AE10 AB6:AE6 C33:AE33 AI33:AM33 AB12:AE12 AB4:AE4 C36:AE36 C35:AE35 AI35:AM35 AJ31:AM31 AB8:AE8 AB14:AE14 AB21:AE21 AB25:AE25 AI36:AM36 AB19:AE19 AB27:AE27 AI34:AM34 AB23:AM23 AB29:AE29" formula="1"/>
  </ignoredErrors>
  <webPublishItems count="1">
    <webPublishItem id="1958" divId="skupiny2_1958" sourceType="sheet" destinationFile="C:\Lenka\pinec\turnaje\Stranka.htm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8420A-79F0-4B64-8167-FEEF5003278F}">
  <sheetPr>
    <pageSetUpPr fitToPage="1"/>
  </sheetPr>
  <dimension ref="A1:AR50"/>
  <sheetViews>
    <sheetView topLeftCell="A10" zoomScaleNormal="100" zoomScaleSheetLayoutView="100" workbookViewId="0">
      <selection activeCell="AB31" sqref="AB31"/>
    </sheetView>
  </sheetViews>
  <sheetFormatPr defaultRowHeight="13" x14ac:dyDescent="0.3"/>
  <cols>
    <col min="1" max="1" width="3.453125" style="2" customWidth="1"/>
    <col min="2" max="3" width="2" style="2" customWidth="1"/>
    <col min="4" max="4" width="21.1796875" style="2" customWidth="1"/>
    <col min="5" max="22" width="2" style="2" customWidth="1"/>
    <col min="23" max="25" width="2.6328125" style="2" customWidth="1"/>
    <col min="26" max="26" width="5.7265625" style="2" customWidth="1"/>
    <col min="27" max="27" width="5.7265625" style="10" customWidth="1"/>
    <col min="28" max="28" width="2.54296875" style="2" customWidth="1"/>
    <col min="29" max="29" width="18.7265625" style="4" customWidth="1"/>
    <col min="30" max="30" width="2.7265625" style="3" customWidth="1"/>
    <col min="31" max="31" width="18.7265625" style="4" customWidth="1"/>
    <col min="32" max="36" width="2.7265625" style="3" customWidth="1"/>
    <col min="37" max="40" width="2.7265625" style="11" customWidth="1"/>
    <col min="41" max="41" width="6.26953125" style="3" customWidth="1"/>
    <col min="42" max="44" width="3.7265625" style="3" customWidth="1"/>
  </cols>
  <sheetData>
    <row r="1" spans="1:44" s="19" customFormat="1" ht="40" customHeight="1" thickBot="1" x14ac:dyDescent="0.6">
      <c r="C1" s="163" t="s">
        <v>37</v>
      </c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34"/>
      <c r="AC1" s="159" t="s">
        <v>15</v>
      </c>
      <c r="AD1" s="159"/>
      <c r="AE1" s="159"/>
      <c r="AF1" s="159"/>
      <c r="AG1" s="159"/>
      <c r="AH1" s="159"/>
      <c r="AI1" s="159"/>
      <c r="AJ1" s="159"/>
      <c r="AK1" s="159"/>
      <c r="AL1" s="159"/>
      <c r="AM1" s="159"/>
      <c r="AN1" s="34"/>
      <c r="AO1" s="42"/>
      <c r="AP1" s="84"/>
      <c r="AQ1" s="84"/>
      <c r="AR1" s="85"/>
    </row>
    <row r="2" spans="1:44" ht="13.5" thickBot="1" x14ac:dyDescent="0.35">
      <c r="C2" s="152" t="s">
        <v>2</v>
      </c>
      <c r="D2" s="153"/>
      <c r="E2" s="152">
        <v>1</v>
      </c>
      <c r="F2" s="156"/>
      <c r="G2" s="156"/>
      <c r="H2" s="158">
        <v>2</v>
      </c>
      <c r="I2" s="156"/>
      <c r="J2" s="156"/>
      <c r="K2" s="158">
        <v>3</v>
      </c>
      <c r="L2" s="156"/>
      <c r="M2" s="156"/>
      <c r="N2" s="158">
        <v>4</v>
      </c>
      <c r="O2" s="156"/>
      <c r="P2" s="156"/>
      <c r="Q2" s="158">
        <v>5</v>
      </c>
      <c r="R2" s="156"/>
      <c r="S2" s="156"/>
      <c r="T2" s="158">
        <v>6</v>
      </c>
      <c r="U2" s="156"/>
      <c r="V2" s="153"/>
      <c r="W2" s="160" t="s">
        <v>3</v>
      </c>
      <c r="X2" s="156"/>
      <c r="Y2" s="156"/>
      <c r="Z2" s="158" t="s">
        <v>4</v>
      </c>
      <c r="AA2" s="162" t="s">
        <v>5</v>
      </c>
      <c r="AC2" s="4" t="s">
        <v>10</v>
      </c>
      <c r="AO2" s="44"/>
      <c r="AP2" s="44"/>
      <c r="AQ2" s="44"/>
    </row>
    <row r="3" spans="1:44" ht="13.5" thickBot="1" x14ac:dyDescent="0.35">
      <c r="A3"/>
      <c r="B3"/>
      <c r="C3" s="154"/>
      <c r="D3" s="155"/>
      <c r="E3" s="154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5"/>
      <c r="W3" s="161"/>
      <c r="X3" s="157"/>
      <c r="Y3" s="157"/>
      <c r="Z3" s="157"/>
      <c r="AA3" s="155"/>
      <c r="AC3" s="45" t="str">
        <f>D5</f>
        <v>Kopřivová Eliška</v>
      </c>
      <c r="AD3" s="60" t="s">
        <v>8</v>
      </c>
      <c r="AE3" s="62" t="str">
        <f>D15</f>
        <v>------</v>
      </c>
      <c r="AF3" s="25"/>
      <c r="AG3" s="26"/>
      <c r="AH3" s="26"/>
      <c r="AI3" s="26"/>
      <c r="AJ3" s="65"/>
      <c r="AK3" s="12">
        <f t="shared" ref="AK3:AK8" si="0">IF(AND(LEN(AF3)&gt;0,MID(AF3,1,1)&lt;&gt;"-"),"1","0")+IF(AND(LEN(AG3)&gt;0,MID(AG3,1,1)&lt;&gt;"-"),"1","0")+IF(AND(LEN(AH3)&gt;0,MID(AH3,1,1)&lt;&gt;"-"),"1","0")+IF(AND(LEN(AI3)&gt;0,MID(AI3,1,1)&lt;&gt;"-"),"1","0")+IF(AND(LEN(AJ3)&gt;0,MID(AJ3,1,1)&lt;&gt;"-"),"1","0")</f>
        <v>0</v>
      </c>
      <c r="AL3" s="13" t="s">
        <v>6</v>
      </c>
      <c r="AM3" s="14">
        <f t="shared" ref="AM3:AM8" si="1">IF(AND(LEN(AF3)&gt;0,MID(AF3,1,1)="-"),"1","0")+IF(AND(LEN(AG3)&gt;0,MID(AG3,1,1)="-"),"1","0")+IF(AND(LEN(AH3)&gt;0,MID(AH3,1,1)="-"),"1","0")+IF(AND(LEN(AI3)&gt;0,MID(AI3,1,1)="-"),"1","0")+IF(AND(LEN(AJ3)&gt;0,MID(AJ3,1,1)="-"),"1","0")</f>
        <v>0</v>
      </c>
      <c r="AN3" s="41"/>
      <c r="AO3" s="43"/>
      <c r="AP3" s="82">
        <f>A4</f>
        <v>21</v>
      </c>
      <c r="AQ3" s="82">
        <f>A14</f>
        <v>0</v>
      </c>
      <c r="AR3" s="82">
        <f t="shared" ref="AR3:AR5" si="2">AP6</f>
        <v>22</v>
      </c>
    </row>
    <row r="4" spans="1:44" x14ac:dyDescent="0.3">
      <c r="A4" s="147">
        <v>21</v>
      </c>
      <c r="B4" s="32"/>
      <c r="C4" s="129">
        <v>1</v>
      </c>
      <c r="D4" s="39" t="str">
        <f>IF(COUNTIF(seznam!$A$2:$A$53,A4)=1,VLOOKUP(A4,seznam!$A$2:$C$53,3,FALSE),"------")</f>
        <v>KST FOSFA LVA</v>
      </c>
      <c r="E4" s="113"/>
      <c r="F4" s="114"/>
      <c r="G4" s="115"/>
      <c r="H4" s="108">
        <f>AK12</f>
        <v>3</v>
      </c>
      <c r="I4" s="109" t="s">
        <v>6</v>
      </c>
      <c r="J4" s="131">
        <f>AM12</f>
        <v>0</v>
      </c>
      <c r="K4" s="108">
        <f>AM18</f>
        <v>3</v>
      </c>
      <c r="L4" s="109" t="s">
        <v>6</v>
      </c>
      <c r="M4" s="131">
        <f>AK18</f>
        <v>0</v>
      </c>
      <c r="N4" s="108">
        <f>AK25</f>
        <v>3</v>
      </c>
      <c r="O4" s="109" t="s">
        <v>6</v>
      </c>
      <c r="P4" s="109">
        <f>AM25</f>
        <v>1</v>
      </c>
      <c r="Q4" s="108">
        <f>AM33</f>
        <v>3</v>
      </c>
      <c r="R4" s="109" t="s">
        <v>6</v>
      </c>
      <c r="S4" s="131">
        <f>AK33</f>
        <v>0</v>
      </c>
      <c r="T4" s="108">
        <f>AK3</f>
        <v>0</v>
      </c>
      <c r="U4" s="109" t="s">
        <v>6</v>
      </c>
      <c r="V4" s="132">
        <f>AM3</f>
        <v>0</v>
      </c>
      <c r="W4" s="109">
        <f>H4+K4+N4+Q4+T4</f>
        <v>12</v>
      </c>
      <c r="X4" s="109" t="s">
        <v>6</v>
      </c>
      <c r="Y4" s="131">
        <f>J4+M4+P4+S4+V4</f>
        <v>1</v>
      </c>
      <c r="Z4" s="124">
        <v>8</v>
      </c>
      <c r="AA4" s="126">
        <v>1</v>
      </c>
      <c r="AC4" s="46" t="str">
        <f>D7</f>
        <v>Zechmeisterová Rebeka</v>
      </c>
      <c r="AD4" s="8" t="s">
        <v>8</v>
      </c>
      <c r="AE4" s="63" t="str">
        <f>D13</f>
        <v>Nevímová Veronika</v>
      </c>
      <c r="AF4" s="27" t="s">
        <v>85</v>
      </c>
      <c r="AG4" s="24" t="s">
        <v>86</v>
      </c>
      <c r="AH4" s="24" t="s">
        <v>80</v>
      </c>
      <c r="AI4" s="24" t="s">
        <v>75</v>
      </c>
      <c r="AJ4" s="61" t="s">
        <v>87</v>
      </c>
      <c r="AK4" s="15">
        <f t="shared" si="0"/>
        <v>2</v>
      </c>
      <c r="AL4" s="16" t="s">
        <v>6</v>
      </c>
      <c r="AM4" s="17">
        <f t="shared" si="1"/>
        <v>3</v>
      </c>
      <c r="AN4" s="41"/>
      <c r="AO4" s="43"/>
      <c r="AP4" s="82">
        <f>A6</f>
        <v>26</v>
      </c>
      <c r="AQ4" s="82">
        <f>A12</f>
        <v>24</v>
      </c>
      <c r="AR4" s="83">
        <f t="shared" si="2"/>
        <v>27</v>
      </c>
    </row>
    <row r="5" spans="1:44" x14ac:dyDescent="0.3">
      <c r="A5" s="148"/>
      <c r="B5"/>
      <c r="C5" s="112"/>
      <c r="D5" s="37" t="str">
        <f>IF(COUNTIF(seznam!$A$2:$A$53,A4)=1,VLOOKUP(A4,seznam!$A$2:$C$53,2,FALSE),"------")</f>
        <v>Kopřivová Eliška</v>
      </c>
      <c r="E5" s="116"/>
      <c r="F5" s="117"/>
      <c r="G5" s="118"/>
      <c r="H5" s="103"/>
      <c r="I5" s="107"/>
      <c r="J5" s="105"/>
      <c r="K5" s="103"/>
      <c r="L5" s="107"/>
      <c r="M5" s="105"/>
      <c r="N5" s="103"/>
      <c r="O5" s="107"/>
      <c r="P5" s="110"/>
      <c r="Q5" s="103"/>
      <c r="R5" s="107"/>
      <c r="S5" s="105"/>
      <c r="T5" s="103"/>
      <c r="U5" s="107"/>
      <c r="V5" s="133"/>
      <c r="W5" s="110"/>
      <c r="X5" s="110"/>
      <c r="Y5" s="105"/>
      <c r="Z5" s="125"/>
      <c r="AA5" s="127"/>
      <c r="AC5" s="46" t="str">
        <f>D9</f>
        <v>Paulíková Sára</v>
      </c>
      <c r="AD5" s="8" t="s">
        <v>8</v>
      </c>
      <c r="AE5" s="63" t="str">
        <f>D11</f>
        <v>Šlampová Tereza</v>
      </c>
      <c r="AF5" s="27" t="s">
        <v>90</v>
      </c>
      <c r="AG5" s="24" t="s">
        <v>92</v>
      </c>
      <c r="AH5" s="24" t="s">
        <v>87</v>
      </c>
      <c r="AI5" s="24"/>
      <c r="AJ5" s="61"/>
      <c r="AK5" s="15">
        <f t="shared" si="0"/>
        <v>0</v>
      </c>
      <c r="AL5" s="16" t="s">
        <v>6</v>
      </c>
      <c r="AM5" s="17">
        <f t="shared" si="1"/>
        <v>3</v>
      </c>
      <c r="AN5" s="41"/>
      <c r="AO5" s="43"/>
      <c r="AP5" s="82">
        <f>A8</f>
        <v>28</v>
      </c>
      <c r="AQ5" s="82">
        <f>A10</f>
        <v>29</v>
      </c>
      <c r="AR5" s="82">
        <f t="shared" si="2"/>
        <v>25</v>
      </c>
    </row>
    <row r="6" spans="1:44" x14ac:dyDescent="0.3">
      <c r="A6" s="147">
        <v>26</v>
      </c>
      <c r="B6" s="32"/>
      <c r="C6" s="111">
        <v>2</v>
      </c>
      <c r="D6" s="40" t="str">
        <f>IF(COUNTIF(seznam!$A$2:$A$53,A6)=1,VLOOKUP(A6,seznam!$A$2:$C$53,3,FALSE),"------")</f>
        <v>KST FOSFA LVA</v>
      </c>
      <c r="E6" s="119">
        <f>AM12</f>
        <v>0</v>
      </c>
      <c r="F6" s="106" t="s">
        <v>6</v>
      </c>
      <c r="G6" s="104">
        <f>AK12</f>
        <v>3</v>
      </c>
      <c r="H6" s="121"/>
      <c r="I6" s="122"/>
      <c r="J6" s="151"/>
      <c r="K6" s="102">
        <f>AK26</f>
        <v>3</v>
      </c>
      <c r="L6" s="106" t="s">
        <v>6</v>
      </c>
      <c r="M6" s="104">
        <f>AM26</f>
        <v>0</v>
      </c>
      <c r="N6" s="102">
        <f>AM32</f>
        <v>1</v>
      </c>
      <c r="O6" s="106" t="s">
        <v>6</v>
      </c>
      <c r="P6" s="106">
        <f>AK32</f>
        <v>3</v>
      </c>
      <c r="Q6" s="102">
        <f>AK4</f>
        <v>2</v>
      </c>
      <c r="R6" s="106" t="s">
        <v>6</v>
      </c>
      <c r="S6" s="104">
        <f>AM4</f>
        <v>3</v>
      </c>
      <c r="T6" s="102">
        <f>AK17</f>
        <v>0</v>
      </c>
      <c r="U6" s="106" t="s">
        <v>6</v>
      </c>
      <c r="V6" s="137">
        <f>AM17</f>
        <v>0</v>
      </c>
      <c r="W6" s="106">
        <f>E6+K6+N6+Q6+T6</f>
        <v>6</v>
      </c>
      <c r="X6" s="106" t="s">
        <v>6</v>
      </c>
      <c r="Y6" s="104">
        <f>G6+M6+P6+S6+V6</f>
        <v>9</v>
      </c>
      <c r="Z6" s="128">
        <v>5</v>
      </c>
      <c r="AA6" s="130">
        <v>4</v>
      </c>
      <c r="AC6" s="46" t="str">
        <f>D20</f>
        <v>Machová Adélka</v>
      </c>
      <c r="AD6" s="8"/>
      <c r="AE6" s="63" t="str">
        <f>D30</f>
        <v>------</v>
      </c>
      <c r="AF6" s="27"/>
      <c r="AG6" s="24"/>
      <c r="AH6" s="24"/>
      <c r="AI6" s="24"/>
      <c r="AJ6" s="61"/>
      <c r="AK6" s="15">
        <f t="shared" si="0"/>
        <v>0</v>
      </c>
      <c r="AL6" s="16" t="s">
        <v>6</v>
      </c>
      <c r="AM6" s="17">
        <f t="shared" si="1"/>
        <v>0</v>
      </c>
      <c r="AN6" s="41"/>
      <c r="AO6" s="43"/>
      <c r="AP6" s="82">
        <f>A19</f>
        <v>22</v>
      </c>
      <c r="AQ6" s="82">
        <f>A29</f>
        <v>0</v>
      </c>
      <c r="AR6" s="83">
        <f t="shared" ref="AR6:AR8" si="3">AP10</f>
        <v>0</v>
      </c>
    </row>
    <row r="7" spans="1:44" x14ac:dyDescent="0.3">
      <c r="A7" s="148"/>
      <c r="B7"/>
      <c r="C7" s="112"/>
      <c r="D7" s="37" t="str">
        <f>IF(COUNTIF(seznam!$A$2:$A$53,A6)=1,VLOOKUP(A6,seznam!$A$2:$C$53,2,FALSE),"------")</f>
        <v>Zechmeisterová Rebeka</v>
      </c>
      <c r="E7" s="120"/>
      <c r="F7" s="107"/>
      <c r="G7" s="105"/>
      <c r="H7" s="123"/>
      <c r="I7" s="117"/>
      <c r="J7" s="118"/>
      <c r="K7" s="103"/>
      <c r="L7" s="107"/>
      <c r="M7" s="105"/>
      <c r="N7" s="103"/>
      <c r="O7" s="107"/>
      <c r="P7" s="110"/>
      <c r="Q7" s="103"/>
      <c r="R7" s="107"/>
      <c r="S7" s="105"/>
      <c r="T7" s="103"/>
      <c r="U7" s="107"/>
      <c r="V7" s="133"/>
      <c r="W7" s="110"/>
      <c r="X7" s="107"/>
      <c r="Y7" s="105"/>
      <c r="Z7" s="125"/>
      <c r="AA7" s="127"/>
      <c r="AC7" s="46" t="str">
        <f>D22</f>
        <v>Polanská Claudia</v>
      </c>
      <c r="AD7" s="8"/>
      <c r="AE7" s="63" t="str">
        <f>D28</f>
        <v>Struhárová Jana</v>
      </c>
      <c r="AF7" s="27" t="s">
        <v>80</v>
      </c>
      <c r="AG7" s="24" t="s">
        <v>88</v>
      </c>
      <c r="AH7" s="24" t="s">
        <v>74</v>
      </c>
      <c r="AI7" s="24" t="s">
        <v>89</v>
      </c>
      <c r="AJ7" s="61"/>
      <c r="AK7" s="15">
        <f t="shared" si="0"/>
        <v>1</v>
      </c>
      <c r="AL7" s="16" t="s">
        <v>6</v>
      </c>
      <c r="AM7" s="17">
        <f t="shared" si="1"/>
        <v>3</v>
      </c>
      <c r="AP7" s="83">
        <f>A21</f>
        <v>27</v>
      </c>
      <c r="AQ7" s="83">
        <f>A27</f>
        <v>23</v>
      </c>
      <c r="AR7" s="83">
        <f t="shared" si="3"/>
        <v>24</v>
      </c>
    </row>
    <row r="8" spans="1:44" ht="13.5" thickBot="1" x14ac:dyDescent="0.35">
      <c r="A8" s="147">
        <v>28</v>
      </c>
      <c r="B8" s="32"/>
      <c r="C8" s="111">
        <v>3</v>
      </c>
      <c r="D8" s="40" t="str">
        <f>IF(COUNTIF(seznam!$A$2:$A$53,A8)=1,VLOOKUP(A8,seznam!$A$2:$C$53,3,FALSE),"------")</f>
        <v>Prace</v>
      </c>
      <c r="E8" s="119">
        <f>AK18</f>
        <v>0</v>
      </c>
      <c r="F8" s="106" t="s">
        <v>6</v>
      </c>
      <c r="G8" s="104">
        <f>AM18</f>
        <v>3</v>
      </c>
      <c r="H8" s="102">
        <f>AM26</f>
        <v>0</v>
      </c>
      <c r="I8" s="106" t="s">
        <v>6</v>
      </c>
      <c r="J8" s="104">
        <f>AK26</f>
        <v>3</v>
      </c>
      <c r="K8" s="121"/>
      <c r="L8" s="122"/>
      <c r="M8" s="151"/>
      <c r="N8" s="102">
        <f>AK5</f>
        <v>0</v>
      </c>
      <c r="O8" s="106" t="s">
        <v>6</v>
      </c>
      <c r="P8" s="106">
        <f>AM5</f>
        <v>3</v>
      </c>
      <c r="Q8" s="102">
        <f>AM11</f>
        <v>1</v>
      </c>
      <c r="R8" s="106" t="s">
        <v>6</v>
      </c>
      <c r="S8" s="104">
        <f>AK11</f>
        <v>3</v>
      </c>
      <c r="T8" s="102">
        <f>AK31</f>
        <v>0</v>
      </c>
      <c r="U8" s="106" t="s">
        <v>6</v>
      </c>
      <c r="V8" s="137">
        <f>AM31</f>
        <v>0</v>
      </c>
      <c r="W8" s="106">
        <f>H8+E8+N8+Q8+T8</f>
        <v>1</v>
      </c>
      <c r="X8" s="106" t="s">
        <v>6</v>
      </c>
      <c r="Y8" s="104">
        <f>J8+G8+P8+S8+V8</f>
        <v>12</v>
      </c>
      <c r="Z8" s="128">
        <v>4</v>
      </c>
      <c r="AA8" s="130">
        <v>5</v>
      </c>
      <c r="AC8" s="47" t="str">
        <f>D24</f>
        <v>Kuchařová Nikol</v>
      </c>
      <c r="AD8" s="48"/>
      <c r="AE8" s="64" t="str">
        <f>D26</f>
        <v>Zouharová Zuzana</v>
      </c>
      <c r="AF8" s="50" t="s">
        <v>77</v>
      </c>
      <c r="AG8" s="51" t="s">
        <v>87</v>
      </c>
      <c r="AH8" s="51" t="s">
        <v>76</v>
      </c>
      <c r="AI8" s="51" t="s">
        <v>88</v>
      </c>
      <c r="AJ8" s="66" t="s">
        <v>82</v>
      </c>
      <c r="AK8" s="53">
        <f t="shared" si="0"/>
        <v>2</v>
      </c>
      <c r="AL8" s="54" t="s">
        <v>6</v>
      </c>
      <c r="AM8" s="55">
        <f t="shared" si="1"/>
        <v>3</v>
      </c>
      <c r="AN8" s="41"/>
      <c r="AO8" s="43"/>
      <c r="AP8" s="82">
        <f>A23</f>
        <v>25</v>
      </c>
      <c r="AQ8" s="82">
        <f>A25</f>
        <v>30</v>
      </c>
      <c r="AR8" s="83">
        <f t="shared" si="3"/>
        <v>21</v>
      </c>
    </row>
    <row r="9" spans="1:44" ht="13.5" thickBot="1" x14ac:dyDescent="0.35">
      <c r="A9" s="148"/>
      <c r="B9"/>
      <c r="C9" s="112"/>
      <c r="D9" s="37" t="str">
        <f>IF(COUNTIF(seznam!$A$2:$A$53,A8)=1,VLOOKUP(A8,seznam!$A$2:$C$53,2,FALSE),"------")</f>
        <v>Paulíková Sára</v>
      </c>
      <c r="E9" s="120"/>
      <c r="F9" s="107"/>
      <c r="G9" s="105"/>
      <c r="H9" s="103"/>
      <c r="I9" s="107"/>
      <c r="J9" s="105"/>
      <c r="K9" s="123"/>
      <c r="L9" s="117"/>
      <c r="M9" s="118"/>
      <c r="N9" s="103"/>
      <c r="O9" s="107"/>
      <c r="P9" s="110"/>
      <c r="Q9" s="103"/>
      <c r="R9" s="107"/>
      <c r="S9" s="105"/>
      <c r="T9" s="103"/>
      <c r="U9" s="107"/>
      <c r="V9" s="133"/>
      <c r="W9" s="110"/>
      <c r="X9" s="110"/>
      <c r="Y9" s="105"/>
      <c r="Z9" s="125"/>
      <c r="AA9" s="127"/>
      <c r="AC9" s="4" t="s">
        <v>11</v>
      </c>
      <c r="AN9" s="41"/>
      <c r="AO9" s="43"/>
      <c r="AP9" s="43"/>
      <c r="AQ9" s="43"/>
    </row>
    <row r="10" spans="1:44" x14ac:dyDescent="0.3">
      <c r="A10" s="147">
        <v>29</v>
      </c>
      <c r="B10" s="32"/>
      <c r="C10" s="111">
        <v>4</v>
      </c>
      <c r="D10" s="40" t="str">
        <f>IF(COUNTIF(seznam!$A$2:$A$53,A10)=1,VLOOKUP(A10,seznam!$A$2:$C$53,3,FALSE),"------")</f>
        <v>Sokol Vracov</v>
      </c>
      <c r="E10" s="119">
        <f>AM25</f>
        <v>1</v>
      </c>
      <c r="F10" s="106" t="s">
        <v>6</v>
      </c>
      <c r="G10" s="104">
        <f>AK25</f>
        <v>3</v>
      </c>
      <c r="H10" s="102">
        <f>AK32</f>
        <v>3</v>
      </c>
      <c r="I10" s="106" t="s">
        <v>6</v>
      </c>
      <c r="J10" s="104">
        <f>AM32</f>
        <v>1</v>
      </c>
      <c r="K10" s="102">
        <f>AM5</f>
        <v>3</v>
      </c>
      <c r="L10" s="106" t="s">
        <v>6</v>
      </c>
      <c r="M10" s="104">
        <f>AK5</f>
        <v>0</v>
      </c>
      <c r="N10" s="121"/>
      <c r="O10" s="122"/>
      <c r="P10" s="122"/>
      <c r="Q10" s="102">
        <f>AK19</f>
        <v>3</v>
      </c>
      <c r="R10" s="106" t="s">
        <v>6</v>
      </c>
      <c r="S10" s="104">
        <f>AM19</f>
        <v>0</v>
      </c>
      <c r="T10" s="102">
        <f>AM10</f>
        <v>0</v>
      </c>
      <c r="U10" s="106" t="s">
        <v>6</v>
      </c>
      <c r="V10" s="137">
        <f>AK10</f>
        <v>0</v>
      </c>
      <c r="W10" s="106">
        <f>H10+K10+E10+Q10+T10</f>
        <v>10</v>
      </c>
      <c r="X10" s="106" t="s">
        <v>6</v>
      </c>
      <c r="Y10" s="104">
        <f>J10+M10+G10+S10+V10</f>
        <v>4</v>
      </c>
      <c r="Z10" s="128">
        <v>7</v>
      </c>
      <c r="AA10" s="130">
        <v>2</v>
      </c>
      <c r="AC10" s="45" t="str">
        <f>D15</f>
        <v>------</v>
      </c>
      <c r="AD10" s="60" t="s">
        <v>8</v>
      </c>
      <c r="AE10" s="62" t="str">
        <f>D11</f>
        <v>Šlampová Tereza</v>
      </c>
      <c r="AF10" s="25"/>
      <c r="AG10" s="26"/>
      <c r="AH10" s="26"/>
      <c r="AI10" s="26"/>
      <c r="AJ10" s="65"/>
      <c r="AK10" s="12">
        <f t="shared" ref="AK10:AK15" si="4">IF(AND(LEN(AF10)&gt;0,MID(AF10,1,1)&lt;&gt;"-"),"1","0")+IF(AND(LEN(AG10)&gt;0,MID(AG10,1,1)&lt;&gt;"-"),"1","0")+IF(AND(LEN(AH10)&gt;0,MID(AH10,1,1)&lt;&gt;"-"),"1","0")+IF(AND(LEN(AI10)&gt;0,MID(AI10,1,1)&lt;&gt;"-"),"1","0")+IF(AND(LEN(AJ10)&gt;0,MID(AJ10,1,1)&lt;&gt;"-"),"1","0")</f>
        <v>0</v>
      </c>
      <c r="AL10" s="13" t="s">
        <v>6</v>
      </c>
      <c r="AM10" s="14">
        <f t="shared" ref="AM10:AM15" si="5">IF(AND(LEN(AF10)&gt;0,MID(AF10,1,1)="-"),"1","0")+IF(AND(LEN(AG10)&gt;0,MID(AG10,1,1)="-"),"1","0")+IF(AND(LEN(AH10)&gt;0,MID(AH10,1,1)="-"),"1","0")+IF(AND(LEN(AI10)&gt;0,MID(AI10,1,1)="-"),"1","0")+IF(AND(LEN(AJ10)&gt;0,MID(AJ10,1,1)="-"),"1","0")</f>
        <v>0</v>
      </c>
      <c r="AN10" s="41"/>
      <c r="AO10" s="43"/>
      <c r="AP10" s="82">
        <f>A14</f>
        <v>0</v>
      </c>
      <c r="AQ10" s="82">
        <f>A10</f>
        <v>29</v>
      </c>
      <c r="AR10" s="83">
        <f t="shared" ref="AR10:AR12" si="6">AP13</f>
        <v>0</v>
      </c>
    </row>
    <row r="11" spans="1:44" x14ac:dyDescent="0.3">
      <c r="A11" s="148"/>
      <c r="B11"/>
      <c r="C11" s="112"/>
      <c r="D11" s="37" t="str">
        <f>IF(COUNTIF(seznam!$A$2:$A$53,A10)=1,VLOOKUP(A10,seznam!$A$2:$C$53,2,FALSE),"------")</f>
        <v>Šlampová Tereza</v>
      </c>
      <c r="E11" s="120"/>
      <c r="F11" s="107"/>
      <c r="G11" s="105"/>
      <c r="H11" s="103"/>
      <c r="I11" s="107"/>
      <c r="J11" s="105"/>
      <c r="K11" s="103"/>
      <c r="L11" s="107"/>
      <c r="M11" s="105"/>
      <c r="N11" s="123"/>
      <c r="O11" s="117"/>
      <c r="P11" s="117"/>
      <c r="Q11" s="103"/>
      <c r="R11" s="107"/>
      <c r="S11" s="105"/>
      <c r="T11" s="103"/>
      <c r="U11" s="107"/>
      <c r="V11" s="133"/>
      <c r="W11" s="110"/>
      <c r="X11" s="110"/>
      <c r="Y11" s="105"/>
      <c r="Z11" s="125"/>
      <c r="AA11" s="127"/>
      <c r="AC11" s="46" t="str">
        <f>D13</f>
        <v>Nevímová Veronika</v>
      </c>
      <c r="AD11" s="8" t="s">
        <v>8</v>
      </c>
      <c r="AE11" s="63" t="str">
        <f>D9</f>
        <v>Paulíková Sára</v>
      </c>
      <c r="AF11" s="27" t="s">
        <v>91</v>
      </c>
      <c r="AG11" s="24" t="s">
        <v>74</v>
      </c>
      <c r="AH11" s="24" t="s">
        <v>93</v>
      </c>
      <c r="AI11" s="24" t="s">
        <v>73</v>
      </c>
      <c r="AJ11" s="61"/>
      <c r="AK11" s="15">
        <f t="shared" si="4"/>
        <v>3</v>
      </c>
      <c r="AL11" s="16" t="s">
        <v>6</v>
      </c>
      <c r="AM11" s="17">
        <f t="shared" si="5"/>
        <v>1</v>
      </c>
      <c r="AN11" s="41"/>
      <c r="AO11" s="43"/>
      <c r="AP11" s="82">
        <f>A12</f>
        <v>24</v>
      </c>
      <c r="AQ11" s="82">
        <f>A8</f>
        <v>28</v>
      </c>
      <c r="AR11" s="83">
        <f t="shared" si="6"/>
        <v>23</v>
      </c>
    </row>
    <row r="12" spans="1:44" x14ac:dyDescent="0.3">
      <c r="A12" s="147">
        <v>24</v>
      </c>
      <c r="B12" s="32"/>
      <c r="C12" s="111">
        <v>5</v>
      </c>
      <c r="D12" s="40" t="str">
        <f>IF(COUNTIF(seznam!$A$2:$A$53,A12)=1,VLOOKUP(A12,seznam!$A$2:$C$53,3,FALSE),"------")</f>
        <v>SKST N. Lískovec</v>
      </c>
      <c r="E12" s="119">
        <f>AK33</f>
        <v>0</v>
      </c>
      <c r="F12" s="106" t="s">
        <v>6</v>
      </c>
      <c r="G12" s="104">
        <f>AM33</f>
        <v>3</v>
      </c>
      <c r="H12" s="102">
        <f>AM4</f>
        <v>3</v>
      </c>
      <c r="I12" s="106" t="s">
        <v>6</v>
      </c>
      <c r="J12" s="104">
        <f>AK4</f>
        <v>2</v>
      </c>
      <c r="K12" s="102">
        <f>AK11</f>
        <v>3</v>
      </c>
      <c r="L12" s="106" t="s">
        <v>6</v>
      </c>
      <c r="M12" s="104">
        <f>AM11</f>
        <v>1</v>
      </c>
      <c r="N12" s="102">
        <f>AM19</f>
        <v>0</v>
      </c>
      <c r="O12" s="106" t="s">
        <v>6</v>
      </c>
      <c r="P12" s="106">
        <f>AK19</f>
        <v>3</v>
      </c>
      <c r="Q12" s="121"/>
      <c r="R12" s="122"/>
      <c r="S12" s="151"/>
      <c r="T12" s="102">
        <f>AM24</f>
        <v>0</v>
      </c>
      <c r="U12" s="106" t="s">
        <v>6</v>
      </c>
      <c r="V12" s="137">
        <f>AK24</f>
        <v>0</v>
      </c>
      <c r="W12" s="106">
        <f>H12+K12+N12+E12+T12</f>
        <v>6</v>
      </c>
      <c r="X12" s="106" t="s">
        <v>6</v>
      </c>
      <c r="Y12" s="104">
        <f>J12+M12+P12+G12+V12</f>
        <v>9</v>
      </c>
      <c r="Z12" s="128">
        <v>6</v>
      </c>
      <c r="AA12" s="130">
        <v>3</v>
      </c>
      <c r="AC12" s="46" t="str">
        <f>D5</f>
        <v>Kopřivová Eliška</v>
      </c>
      <c r="AD12" s="8" t="s">
        <v>8</v>
      </c>
      <c r="AE12" s="63" t="str">
        <f>D7</f>
        <v>Zechmeisterová Rebeka</v>
      </c>
      <c r="AF12" s="27" t="s">
        <v>86</v>
      </c>
      <c r="AG12" s="24" t="s">
        <v>91</v>
      </c>
      <c r="AH12" s="24" t="s">
        <v>79</v>
      </c>
      <c r="AI12" s="24"/>
      <c r="AJ12" s="61"/>
      <c r="AK12" s="15">
        <f t="shared" si="4"/>
        <v>3</v>
      </c>
      <c r="AL12" s="16" t="s">
        <v>6</v>
      </c>
      <c r="AM12" s="17">
        <f t="shared" si="5"/>
        <v>0</v>
      </c>
      <c r="AP12" s="83">
        <f>A4</f>
        <v>21</v>
      </c>
      <c r="AQ12" s="83">
        <f>A6</f>
        <v>26</v>
      </c>
      <c r="AR12" s="83">
        <f t="shared" si="6"/>
        <v>22</v>
      </c>
    </row>
    <row r="13" spans="1:44" x14ac:dyDescent="0.3">
      <c r="A13" s="148"/>
      <c r="B13"/>
      <c r="C13" s="112"/>
      <c r="D13" s="37" t="str">
        <f>IF(COUNTIF(seznam!$A$2:$A$53,A12)=1,VLOOKUP(A12,seznam!$A$2:$C$53,2,FALSE),"------")</f>
        <v>Nevímová Veronika</v>
      </c>
      <c r="E13" s="120"/>
      <c r="F13" s="107"/>
      <c r="G13" s="105"/>
      <c r="H13" s="103"/>
      <c r="I13" s="107"/>
      <c r="J13" s="105"/>
      <c r="K13" s="103"/>
      <c r="L13" s="107"/>
      <c r="M13" s="105"/>
      <c r="N13" s="103"/>
      <c r="O13" s="107"/>
      <c r="P13" s="110"/>
      <c r="Q13" s="123"/>
      <c r="R13" s="117"/>
      <c r="S13" s="118"/>
      <c r="T13" s="103"/>
      <c r="U13" s="107"/>
      <c r="V13" s="138"/>
      <c r="W13" s="110"/>
      <c r="X13" s="110"/>
      <c r="Y13" s="105"/>
      <c r="Z13" s="125"/>
      <c r="AA13" s="146"/>
      <c r="AC13" s="46" t="str">
        <f>D30</f>
        <v>------</v>
      </c>
      <c r="AD13" s="8"/>
      <c r="AE13" s="63" t="str">
        <f>D26</f>
        <v>Zouharová Zuzana</v>
      </c>
      <c r="AF13" s="27"/>
      <c r="AG13" s="24"/>
      <c r="AH13" s="24"/>
      <c r="AI13" s="24"/>
      <c r="AJ13" s="61"/>
      <c r="AK13" s="15">
        <f t="shared" si="4"/>
        <v>0</v>
      </c>
      <c r="AL13" s="16" t="s">
        <v>6</v>
      </c>
      <c r="AM13" s="17">
        <f t="shared" si="5"/>
        <v>0</v>
      </c>
      <c r="AN13" s="41"/>
      <c r="AO13" s="43"/>
      <c r="AP13" s="82">
        <f>A29</f>
        <v>0</v>
      </c>
      <c r="AQ13" s="82">
        <f>A25</f>
        <v>30</v>
      </c>
      <c r="AR13" s="83">
        <f t="shared" ref="AR13:AR15" si="7">AP17</f>
        <v>26</v>
      </c>
    </row>
    <row r="14" spans="1:44" x14ac:dyDescent="0.3">
      <c r="A14" s="147"/>
      <c r="B14" s="32"/>
      <c r="C14" s="111">
        <v>6</v>
      </c>
      <c r="D14" s="40" t="str">
        <f>IF(COUNTIF(seznam!$A$2:$A$53,A14)=1,VLOOKUP(A14,seznam!$A$2:$C$53,3,FALSE),"------")</f>
        <v>------</v>
      </c>
      <c r="E14" s="119">
        <f>AM3</f>
        <v>0</v>
      </c>
      <c r="F14" s="106" t="s">
        <v>6</v>
      </c>
      <c r="G14" s="104">
        <f>AK3</f>
        <v>0</v>
      </c>
      <c r="H14" s="102">
        <f>AM17</f>
        <v>0</v>
      </c>
      <c r="I14" s="106" t="s">
        <v>6</v>
      </c>
      <c r="J14" s="104">
        <f>AK17</f>
        <v>0</v>
      </c>
      <c r="K14" s="102">
        <f>AM31</f>
        <v>0</v>
      </c>
      <c r="L14" s="106" t="s">
        <v>6</v>
      </c>
      <c r="M14" s="104">
        <f>AK31</f>
        <v>0</v>
      </c>
      <c r="N14" s="102">
        <f>AK10</f>
        <v>0</v>
      </c>
      <c r="O14" s="106" t="s">
        <v>6</v>
      </c>
      <c r="P14" s="106">
        <f>AM10</f>
        <v>0</v>
      </c>
      <c r="Q14" s="102">
        <f>AK24</f>
        <v>0</v>
      </c>
      <c r="R14" s="106" t="s">
        <v>6</v>
      </c>
      <c r="S14" s="104">
        <f>AM24</f>
        <v>0</v>
      </c>
      <c r="T14" s="121"/>
      <c r="U14" s="122"/>
      <c r="V14" s="142"/>
      <c r="W14" s="106">
        <f>H14+K14+N14+Q14+E14</f>
        <v>0</v>
      </c>
      <c r="X14" s="106" t="s">
        <v>6</v>
      </c>
      <c r="Y14" s="104">
        <f>J14+M14+P14+S14+G14</f>
        <v>0</v>
      </c>
      <c r="Z14" s="128"/>
      <c r="AA14" s="130"/>
      <c r="AC14" s="46" t="str">
        <f>D28</f>
        <v>Struhárová Jana</v>
      </c>
      <c r="AD14" s="8"/>
      <c r="AE14" s="63" t="str">
        <f>D24</f>
        <v>Kuchařová Nikol</v>
      </c>
      <c r="AF14" s="27" t="s">
        <v>77</v>
      </c>
      <c r="AG14" s="24" t="s">
        <v>83</v>
      </c>
      <c r="AH14" s="24" t="s">
        <v>93</v>
      </c>
      <c r="AI14" s="24" t="s">
        <v>76</v>
      </c>
      <c r="AJ14" s="61"/>
      <c r="AK14" s="15">
        <f t="shared" si="4"/>
        <v>3</v>
      </c>
      <c r="AL14" s="16" t="s">
        <v>6</v>
      </c>
      <c r="AM14" s="17">
        <f t="shared" si="5"/>
        <v>1</v>
      </c>
      <c r="AN14" s="41"/>
      <c r="AO14" s="43"/>
      <c r="AP14" s="82">
        <f>A27</f>
        <v>23</v>
      </c>
      <c r="AQ14" s="82">
        <f>A23</f>
        <v>25</v>
      </c>
      <c r="AR14" s="83">
        <f t="shared" si="7"/>
        <v>28</v>
      </c>
    </row>
    <row r="15" spans="1:44" ht="13.5" thickBot="1" x14ac:dyDescent="0.35">
      <c r="A15" s="148"/>
      <c r="B15"/>
      <c r="C15" s="149"/>
      <c r="D15" s="38" t="str">
        <f>IF(COUNTIF(seznam!$A$2:$A$53,A14)=1,VLOOKUP(A14,seznam!$A$2:$C$53,2,FALSE),"------")</f>
        <v>------</v>
      </c>
      <c r="E15" s="150"/>
      <c r="F15" s="136"/>
      <c r="G15" s="134"/>
      <c r="H15" s="135"/>
      <c r="I15" s="136"/>
      <c r="J15" s="134"/>
      <c r="K15" s="135"/>
      <c r="L15" s="136"/>
      <c r="M15" s="134"/>
      <c r="N15" s="135"/>
      <c r="O15" s="136"/>
      <c r="P15" s="141"/>
      <c r="Q15" s="135"/>
      <c r="R15" s="136"/>
      <c r="S15" s="134"/>
      <c r="T15" s="143"/>
      <c r="U15" s="144"/>
      <c r="V15" s="145"/>
      <c r="W15" s="141"/>
      <c r="X15" s="136"/>
      <c r="Y15" s="134"/>
      <c r="Z15" s="139"/>
      <c r="AA15" s="140"/>
      <c r="AC15" s="47" t="str">
        <f>D20</f>
        <v>Machová Adélka</v>
      </c>
      <c r="AD15" s="48"/>
      <c r="AE15" s="64" t="str">
        <f>D22</f>
        <v>Polanská Claudia</v>
      </c>
      <c r="AF15" s="50" t="s">
        <v>73</v>
      </c>
      <c r="AG15" s="51" t="s">
        <v>77</v>
      </c>
      <c r="AH15" s="51" t="s">
        <v>73</v>
      </c>
      <c r="AI15" s="51"/>
      <c r="AJ15" s="66"/>
      <c r="AK15" s="53">
        <f t="shared" si="4"/>
        <v>3</v>
      </c>
      <c r="AL15" s="54" t="s">
        <v>6</v>
      </c>
      <c r="AM15" s="55">
        <f t="shared" si="5"/>
        <v>0</v>
      </c>
      <c r="AN15" s="41"/>
      <c r="AO15" s="43"/>
      <c r="AP15" s="82">
        <f>A19</f>
        <v>22</v>
      </c>
      <c r="AQ15" s="82">
        <f>A21</f>
        <v>27</v>
      </c>
      <c r="AR15" s="83">
        <f t="shared" si="7"/>
        <v>29</v>
      </c>
    </row>
    <row r="16" spans="1:44" ht="13.5" thickBot="1" x14ac:dyDescent="0.35">
      <c r="A16"/>
      <c r="B16"/>
      <c r="C16"/>
      <c r="D16" s="33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C16" s="4" t="s">
        <v>12</v>
      </c>
      <c r="AN16" s="41"/>
      <c r="AO16" s="43"/>
      <c r="AP16" s="43"/>
      <c r="AQ16" s="43"/>
    </row>
    <row r="17" spans="1:44" x14ac:dyDescent="0.3">
      <c r="C17" s="152" t="s">
        <v>9</v>
      </c>
      <c r="D17" s="153"/>
      <c r="E17" s="152">
        <v>1</v>
      </c>
      <c r="F17" s="156"/>
      <c r="G17" s="156"/>
      <c r="H17" s="158">
        <v>2</v>
      </c>
      <c r="I17" s="156"/>
      <c r="J17" s="156"/>
      <c r="K17" s="158">
        <v>3</v>
      </c>
      <c r="L17" s="156"/>
      <c r="M17" s="156"/>
      <c r="N17" s="158">
        <v>4</v>
      </c>
      <c r="O17" s="156"/>
      <c r="P17" s="156"/>
      <c r="Q17" s="158">
        <v>5</v>
      </c>
      <c r="R17" s="156"/>
      <c r="S17" s="156"/>
      <c r="T17" s="158">
        <v>6</v>
      </c>
      <c r="U17" s="156"/>
      <c r="V17" s="153"/>
      <c r="W17" s="160" t="s">
        <v>3</v>
      </c>
      <c r="X17" s="156"/>
      <c r="Y17" s="156"/>
      <c r="Z17" s="158" t="s">
        <v>4</v>
      </c>
      <c r="AA17" s="162" t="s">
        <v>5</v>
      </c>
      <c r="AC17" s="45" t="str">
        <f>D7</f>
        <v>Zechmeisterová Rebeka</v>
      </c>
      <c r="AD17" s="60" t="s">
        <v>8</v>
      </c>
      <c r="AE17" s="62" t="str">
        <f>D15</f>
        <v>------</v>
      </c>
      <c r="AF17" s="25"/>
      <c r="AG17" s="26"/>
      <c r="AH17" s="26"/>
      <c r="AI17" s="26"/>
      <c r="AJ17" s="65"/>
      <c r="AK17" s="12">
        <f t="shared" ref="AK17:AK22" si="8">IF(AND(LEN(AF17)&gt;0,MID(AF17,1,1)&lt;&gt;"-"),"1","0")+IF(AND(LEN(AG17)&gt;0,MID(AG17,1,1)&lt;&gt;"-"),"1","0")+IF(AND(LEN(AH17)&gt;0,MID(AH17,1,1)&lt;&gt;"-"),"1","0")+IF(AND(LEN(AI17)&gt;0,MID(AI17,1,1)&lt;&gt;"-"),"1","0")+IF(AND(LEN(AJ17)&gt;0,MID(AJ17,1,1)&lt;&gt;"-"),"1","0")</f>
        <v>0</v>
      </c>
      <c r="AL17" s="13" t="s">
        <v>6</v>
      </c>
      <c r="AM17" s="14">
        <f t="shared" ref="AM17:AM22" si="9">IF(AND(LEN(AF17)&gt;0,MID(AF17,1,1)="-"),"1","0")+IF(AND(LEN(AG17)&gt;0,MID(AG17,1,1)="-"),"1","0")+IF(AND(LEN(AH17)&gt;0,MID(AH17,1,1)="-"),"1","0")+IF(AND(LEN(AI17)&gt;0,MID(AI17,1,1)="-"),"1","0")+IF(AND(LEN(AJ17)&gt;0,MID(AJ17,1,1)="-"),"1","0")</f>
        <v>0</v>
      </c>
      <c r="AP17" s="83">
        <f>A6</f>
        <v>26</v>
      </c>
      <c r="AQ17" s="83">
        <f>A14</f>
        <v>0</v>
      </c>
      <c r="AR17" s="83">
        <f t="shared" ref="AR17:AR19" si="10">AP20</f>
        <v>27</v>
      </c>
    </row>
    <row r="18" spans="1:44" ht="13.5" thickBot="1" x14ac:dyDescent="0.35">
      <c r="A18"/>
      <c r="B18"/>
      <c r="C18" s="154"/>
      <c r="D18" s="155"/>
      <c r="E18" s="154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5"/>
      <c r="W18" s="161"/>
      <c r="X18" s="157"/>
      <c r="Y18" s="157"/>
      <c r="Z18" s="157"/>
      <c r="AA18" s="155"/>
      <c r="AC18" s="46" t="str">
        <f>D9</f>
        <v>Paulíková Sára</v>
      </c>
      <c r="AD18" s="8" t="s">
        <v>8</v>
      </c>
      <c r="AE18" s="63" t="str">
        <f>D5</f>
        <v>Kopřivová Eliška</v>
      </c>
      <c r="AF18" s="27" t="s">
        <v>89</v>
      </c>
      <c r="AG18" s="24" t="s">
        <v>85</v>
      </c>
      <c r="AH18" s="24" t="s">
        <v>90</v>
      </c>
      <c r="AI18" s="24"/>
      <c r="AJ18" s="61"/>
      <c r="AK18" s="15">
        <f t="shared" si="8"/>
        <v>0</v>
      </c>
      <c r="AL18" s="16" t="s">
        <v>6</v>
      </c>
      <c r="AM18" s="17">
        <f t="shared" si="9"/>
        <v>3</v>
      </c>
      <c r="AN18" s="41"/>
      <c r="AO18" s="43"/>
      <c r="AP18" s="82">
        <f>A8</f>
        <v>28</v>
      </c>
      <c r="AQ18" s="82">
        <f>A4</f>
        <v>21</v>
      </c>
      <c r="AR18" s="83">
        <f t="shared" si="10"/>
        <v>25</v>
      </c>
    </row>
    <row r="19" spans="1:44" x14ac:dyDescent="0.3">
      <c r="A19" s="147">
        <v>22</v>
      </c>
      <c r="B19" s="32"/>
      <c r="C19" s="111">
        <v>1</v>
      </c>
      <c r="D19" s="35" t="str">
        <f>IF(COUNTIF(seznam!$A$2:$A$53,A19)=1,VLOOKUP(A19,seznam!$A$2:$C$53,3,FALSE),"------")</f>
        <v>KST FOSFA LVA</v>
      </c>
      <c r="E19" s="113"/>
      <c r="F19" s="114"/>
      <c r="G19" s="115"/>
      <c r="H19" s="108">
        <f>AK15</f>
        <v>3</v>
      </c>
      <c r="I19" s="109" t="s">
        <v>6</v>
      </c>
      <c r="J19" s="131">
        <f>AM15</f>
        <v>0</v>
      </c>
      <c r="K19" s="108">
        <f>AM21</f>
        <v>3</v>
      </c>
      <c r="L19" s="109" t="s">
        <v>6</v>
      </c>
      <c r="M19" s="131">
        <f>AK21</f>
        <v>0</v>
      </c>
      <c r="N19" s="108">
        <f>AK28</f>
        <v>3</v>
      </c>
      <c r="O19" s="109" t="s">
        <v>6</v>
      </c>
      <c r="P19" s="109">
        <f>AM28</f>
        <v>1</v>
      </c>
      <c r="Q19" s="108">
        <f>AM36</f>
        <v>3</v>
      </c>
      <c r="R19" s="109" t="s">
        <v>6</v>
      </c>
      <c r="S19" s="131">
        <f>AK36</f>
        <v>2</v>
      </c>
      <c r="T19" s="108">
        <f>AK6</f>
        <v>0</v>
      </c>
      <c r="U19" s="109" t="s">
        <v>6</v>
      </c>
      <c r="V19" s="132">
        <f>AM6</f>
        <v>0</v>
      </c>
      <c r="W19" s="106">
        <f>H19+K19+N19+Q19+T19</f>
        <v>12</v>
      </c>
      <c r="X19" s="106" t="s">
        <v>6</v>
      </c>
      <c r="Y19" s="104">
        <f>J19+M19+P19+S19+V19</f>
        <v>3</v>
      </c>
      <c r="Z19" s="128">
        <v>8</v>
      </c>
      <c r="AA19" s="130">
        <v>1</v>
      </c>
      <c r="AC19" s="46" t="str">
        <f>D11</f>
        <v>Šlampová Tereza</v>
      </c>
      <c r="AD19" s="8" t="s">
        <v>8</v>
      </c>
      <c r="AE19" s="63" t="str">
        <f>D13</f>
        <v>Nevímová Veronika</v>
      </c>
      <c r="AF19" s="27" t="s">
        <v>83</v>
      </c>
      <c r="AG19" s="24" t="s">
        <v>79</v>
      </c>
      <c r="AH19" s="24" t="s">
        <v>86</v>
      </c>
      <c r="AI19" s="24"/>
      <c r="AJ19" s="61"/>
      <c r="AK19" s="15">
        <f t="shared" si="8"/>
        <v>3</v>
      </c>
      <c r="AL19" s="16" t="s">
        <v>6</v>
      </c>
      <c r="AM19" s="17">
        <f t="shared" si="9"/>
        <v>0</v>
      </c>
      <c r="AN19" s="41"/>
      <c r="AO19" s="43"/>
      <c r="AP19" s="82">
        <f>A10</f>
        <v>29</v>
      </c>
      <c r="AQ19" s="82">
        <f>A12</f>
        <v>24</v>
      </c>
      <c r="AR19" s="83">
        <f t="shared" si="10"/>
        <v>30</v>
      </c>
    </row>
    <row r="20" spans="1:44" x14ac:dyDescent="0.3">
      <c r="A20" s="148"/>
      <c r="B20"/>
      <c r="C20" s="112"/>
      <c r="D20" s="36" t="str">
        <f>IF(COUNTIF(seznam!$A$2:$A$53,A19)=1,VLOOKUP(A19,seznam!$A$2:$C$53,2,FALSE),"------")</f>
        <v>Machová Adélka</v>
      </c>
      <c r="E20" s="116"/>
      <c r="F20" s="117"/>
      <c r="G20" s="118"/>
      <c r="H20" s="103"/>
      <c r="I20" s="107"/>
      <c r="J20" s="105"/>
      <c r="K20" s="103"/>
      <c r="L20" s="107"/>
      <c r="M20" s="105"/>
      <c r="N20" s="103"/>
      <c r="O20" s="107"/>
      <c r="P20" s="110"/>
      <c r="Q20" s="103"/>
      <c r="R20" s="107"/>
      <c r="S20" s="105"/>
      <c r="T20" s="103"/>
      <c r="U20" s="107"/>
      <c r="V20" s="133"/>
      <c r="W20" s="110"/>
      <c r="X20" s="110"/>
      <c r="Y20" s="105"/>
      <c r="Z20" s="125"/>
      <c r="AA20" s="127"/>
      <c r="AC20" s="46" t="str">
        <f>D22</f>
        <v>Polanská Claudia</v>
      </c>
      <c r="AD20" s="8"/>
      <c r="AE20" s="63" t="str">
        <f>D30</f>
        <v>------</v>
      </c>
      <c r="AF20" s="27"/>
      <c r="AG20" s="24"/>
      <c r="AH20" s="24"/>
      <c r="AI20" s="24"/>
      <c r="AJ20" s="61"/>
      <c r="AK20" s="15">
        <f t="shared" si="8"/>
        <v>0</v>
      </c>
      <c r="AL20" s="16" t="s">
        <v>6</v>
      </c>
      <c r="AM20" s="17">
        <f t="shared" si="9"/>
        <v>0</v>
      </c>
      <c r="AN20" s="41"/>
      <c r="AO20" s="43"/>
      <c r="AP20" s="82">
        <f>A21</f>
        <v>27</v>
      </c>
      <c r="AQ20" s="82">
        <f>A29</f>
        <v>0</v>
      </c>
      <c r="AR20" s="83">
        <f t="shared" ref="AR20:AR22" si="11">AP24</f>
        <v>0</v>
      </c>
    </row>
    <row r="21" spans="1:44" x14ac:dyDescent="0.3">
      <c r="A21" s="147">
        <v>27</v>
      </c>
      <c r="B21" s="32"/>
      <c r="C21" s="111">
        <v>2</v>
      </c>
      <c r="D21" s="35" t="str">
        <f>IF(COUNTIF(seznam!$A$2:$A$53,A21)=1,VLOOKUP(A21,seznam!$A$2:$C$53,3,FALSE),"------")</f>
        <v>KST FOSFA LVA</v>
      </c>
      <c r="E21" s="119">
        <f>AM15</f>
        <v>0</v>
      </c>
      <c r="F21" s="106" t="s">
        <v>6</v>
      </c>
      <c r="G21" s="104">
        <f>AK15</f>
        <v>3</v>
      </c>
      <c r="H21" s="121"/>
      <c r="I21" s="122"/>
      <c r="J21" s="151"/>
      <c r="K21" s="102">
        <f>AK29</f>
        <v>2</v>
      </c>
      <c r="L21" s="106" t="s">
        <v>6</v>
      </c>
      <c r="M21" s="104">
        <f>AM29</f>
        <v>3</v>
      </c>
      <c r="N21" s="102">
        <f>AM35</f>
        <v>2</v>
      </c>
      <c r="O21" s="106" t="s">
        <v>6</v>
      </c>
      <c r="P21" s="106">
        <f>AK35</f>
        <v>3</v>
      </c>
      <c r="Q21" s="102">
        <f>AK7</f>
        <v>1</v>
      </c>
      <c r="R21" s="106" t="s">
        <v>6</v>
      </c>
      <c r="S21" s="104">
        <f>AM7</f>
        <v>3</v>
      </c>
      <c r="T21" s="102">
        <f>AK20</f>
        <v>0</v>
      </c>
      <c r="U21" s="106" t="s">
        <v>6</v>
      </c>
      <c r="V21" s="137">
        <f>AM20</f>
        <v>0</v>
      </c>
      <c r="W21" s="106">
        <f>E21+K21+N21+Q21+T21</f>
        <v>5</v>
      </c>
      <c r="X21" s="106" t="s">
        <v>6</v>
      </c>
      <c r="Y21" s="104">
        <f>G21+M21+P21+S21+V21</f>
        <v>12</v>
      </c>
      <c r="Z21" s="128">
        <v>4</v>
      </c>
      <c r="AA21" s="130">
        <v>5</v>
      </c>
      <c r="AC21" s="46" t="str">
        <f>D24</f>
        <v>Kuchařová Nikol</v>
      </c>
      <c r="AD21" s="8"/>
      <c r="AE21" s="63" t="str">
        <f>D20</f>
        <v>Machová Adélka</v>
      </c>
      <c r="AF21" s="27" t="s">
        <v>82</v>
      </c>
      <c r="AG21" s="24" t="s">
        <v>92</v>
      </c>
      <c r="AH21" s="24" t="s">
        <v>94</v>
      </c>
      <c r="AI21" s="24"/>
      <c r="AJ21" s="61"/>
      <c r="AK21" s="15">
        <f t="shared" si="8"/>
        <v>0</v>
      </c>
      <c r="AL21" s="16" t="s">
        <v>6</v>
      </c>
      <c r="AM21" s="17">
        <f t="shared" si="9"/>
        <v>3</v>
      </c>
      <c r="AN21" s="41"/>
      <c r="AO21" s="43"/>
      <c r="AP21" s="82">
        <f>A23</f>
        <v>25</v>
      </c>
      <c r="AQ21" s="82">
        <f>A19</f>
        <v>22</v>
      </c>
      <c r="AR21" s="83">
        <f t="shared" si="11"/>
        <v>21</v>
      </c>
    </row>
    <row r="22" spans="1:44" ht="13.5" thickBot="1" x14ac:dyDescent="0.35">
      <c r="A22" s="148"/>
      <c r="B22"/>
      <c r="C22" s="112"/>
      <c r="D22" s="36" t="str">
        <f>IF(COUNTIF(seznam!$A$2:$A$53,A21)=1,VLOOKUP(A21,seznam!$A$2:$C$53,2,FALSE),"------")</f>
        <v>Polanská Claudia</v>
      </c>
      <c r="E22" s="120"/>
      <c r="F22" s="107"/>
      <c r="G22" s="105"/>
      <c r="H22" s="123"/>
      <c r="I22" s="117"/>
      <c r="J22" s="118"/>
      <c r="K22" s="103"/>
      <c r="L22" s="107"/>
      <c r="M22" s="105"/>
      <c r="N22" s="103"/>
      <c r="O22" s="107"/>
      <c r="P22" s="110"/>
      <c r="Q22" s="103"/>
      <c r="R22" s="107"/>
      <c r="S22" s="105"/>
      <c r="T22" s="103"/>
      <c r="U22" s="107"/>
      <c r="V22" s="133"/>
      <c r="W22" s="110"/>
      <c r="X22" s="107"/>
      <c r="Y22" s="105"/>
      <c r="Z22" s="125"/>
      <c r="AA22" s="127"/>
      <c r="AC22" s="47" t="str">
        <f>D26</f>
        <v>Zouharová Zuzana</v>
      </c>
      <c r="AD22" s="48"/>
      <c r="AE22" s="64" t="str">
        <f>D28</f>
        <v>Struhárová Jana</v>
      </c>
      <c r="AF22" s="50" t="s">
        <v>89</v>
      </c>
      <c r="AG22" s="51" t="s">
        <v>82</v>
      </c>
      <c r="AH22" s="51" t="s">
        <v>87</v>
      </c>
      <c r="AI22" s="51"/>
      <c r="AJ22" s="66"/>
      <c r="AK22" s="53">
        <f t="shared" si="8"/>
        <v>0</v>
      </c>
      <c r="AL22" s="54" t="s">
        <v>6</v>
      </c>
      <c r="AM22" s="55">
        <f t="shared" si="9"/>
        <v>3</v>
      </c>
      <c r="AP22" s="83">
        <f>A25</f>
        <v>30</v>
      </c>
      <c r="AQ22" s="83">
        <f>A27</f>
        <v>23</v>
      </c>
      <c r="AR22" s="83">
        <f t="shared" si="11"/>
        <v>26</v>
      </c>
    </row>
    <row r="23" spans="1:44" ht="13.5" thickBot="1" x14ac:dyDescent="0.35">
      <c r="A23" s="147">
        <v>25</v>
      </c>
      <c r="B23" s="32"/>
      <c r="C23" s="111">
        <v>3</v>
      </c>
      <c r="D23" s="35" t="str">
        <f>IF(COUNTIF(seznam!$A$2:$A$53,A23)=1,VLOOKUP(A23,seznam!$A$2:$C$53,3,FALSE),"------")</f>
        <v>SK Čejč</v>
      </c>
      <c r="E23" s="119">
        <f>AK21</f>
        <v>0</v>
      </c>
      <c r="F23" s="106" t="s">
        <v>6</v>
      </c>
      <c r="G23" s="104">
        <f>AM21</f>
        <v>3</v>
      </c>
      <c r="H23" s="102">
        <f>AM29</f>
        <v>3</v>
      </c>
      <c r="I23" s="106" t="s">
        <v>6</v>
      </c>
      <c r="J23" s="104">
        <f>AK29</f>
        <v>2</v>
      </c>
      <c r="K23" s="121"/>
      <c r="L23" s="122"/>
      <c r="M23" s="151"/>
      <c r="N23" s="102">
        <f>AK8</f>
        <v>2</v>
      </c>
      <c r="O23" s="106" t="s">
        <v>6</v>
      </c>
      <c r="P23" s="106">
        <f>AM8</f>
        <v>3</v>
      </c>
      <c r="Q23" s="102">
        <f>AM14</f>
        <v>1</v>
      </c>
      <c r="R23" s="106" t="s">
        <v>6</v>
      </c>
      <c r="S23" s="104">
        <f>AK14</f>
        <v>3</v>
      </c>
      <c r="T23" s="102">
        <f>AK34</f>
        <v>0</v>
      </c>
      <c r="U23" s="106" t="s">
        <v>6</v>
      </c>
      <c r="V23" s="137">
        <f>AM34</f>
        <v>0</v>
      </c>
      <c r="W23" s="106">
        <f>H23+E23+N23+Q23+T23</f>
        <v>6</v>
      </c>
      <c r="X23" s="106" t="s">
        <v>6</v>
      </c>
      <c r="Y23" s="104">
        <f>J23+G23+P23+S23+V23</f>
        <v>11</v>
      </c>
      <c r="Z23" s="128">
        <v>5</v>
      </c>
      <c r="AA23" s="130">
        <v>4</v>
      </c>
      <c r="AC23" s="4" t="s">
        <v>13</v>
      </c>
      <c r="AN23" s="41"/>
      <c r="AO23" s="43"/>
      <c r="AP23" s="43"/>
      <c r="AQ23" s="43"/>
    </row>
    <row r="24" spans="1:44" x14ac:dyDescent="0.3">
      <c r="A24" s="148"/>
      <c r="B24"/>
      <c r="C24" s="112"/>
      <c r="D24" s="36" t="str">
        <f>IF(COUNTIF(seznam!$A$2:$A$53,A23)=1,VLOOKUP(A23,seznam!$A$2:$C$53,2,FALSE),"------")</f>
        <v>Kuchařová Nikol</v>
      </c>
      <c r="E24" s="120"/>
      <c r="F24" s="107"/>
      <c r="G24" s="105"/>
      <c r="H24" s="103"/>
      <c r="I24" s="107"/>
      <c r="J24" s="105"/>
      <c r="K24" s="123"/>
      <c r="L24" s="117"/>
      <c r="M24" s="118"/>
      <c r="N24" s="103"/>
      <c r="O24" s="107"/>
      <c r="P24" s="110"/>
      <c r="Q24" s="103"/>
      <c r="R24" s="107"/>
      <c r="S24" s="105"/>
      <c r="T24" s="103"/>
      <c r="U24" s="107"/>
      <c r="V24" s="133"/>
      <c r="W24" s="110"/>
      <c r="X24" s="110"/>
      <c r="Y24" s="105"/>
      <c r="Z24" s="125"/>
      <c r="AA24" s="127"/>
      <c r="AC24" s="45" t="str">
        <f>D15</f>
        <v>------</v>
      </c>
      <c r="AD24" s="60" t="s">
        <v>8</v>
      </c>
      <c r="AE24" s="62" t="str">
        <f>D13</f>
        <v>Nevímová Veronika</v>
      </c>
      <c r="AF24" s="25"/>
      <c r="AG24" s="26"/>
      <c r="AH24" s="26"/>
      <c r="AI24" s="26"/>
      <c r="AJ24" s="65"/>
      <c r="AK24" s="12">
        <f t="shared" ref="AK24:AK29" si="12">IF(AND(LEN(AF24)&gt;0,MID(AF24,1,1)&lt;&gt;"-"),"1","0")+IF(AND(LEN(AG24)&gt;0,MID(AG24,1,1)&lt;&gt;"-"),"1","0")+IF(AND(LEN(AH24)&gt;0,MID(AH24,1,1)&lt;&gt;"-"),"1","0")+IF(AND(LEN(AI24)&gt;0,MID(AI24,1,1)&lt;&gt;"-"),"1","0")+IF(AND(LEN(AJ24)&gt;0,MID(AJ24,1,1)&lt;&gt;"-"),"1","0")</f>
        <v>0</v>
      </c>
      <c r="AL24" s="13" t="s">
        <v>6</v>
      </c>
      <c r="AM24" s="14">
        <f t="shared" ref="AM24:AM29" si="13">IF(AND(LEN(AF24)&gt;0,MID(AF24,1,1)="-"),"1","0")+IF(AND(LEN(AG24)&gt;0,MID(AG24,1,1)="-"),"1","0")+IF(AND(LEN(AH24)&gt;0,MID(AH24,1,1)="-"),"1","0")+IF(AND(LEN(AI24)&gt;0,MID(AI24,1,1)="-"),"1","0")+IF(AND(LEN(AJ24)&gt;0,MID(AJ24,1,1)="-"),"1","0")</f>
        <v>0</v>
      </c>
      <c r="AN24" s="41"/>
      <c r="AO24" s="43"/>
      <c r="AP24" s="82">
        <f>A14</f>
        <v>0</v>
      </c>
      <c r="AQ24" s="82">
        <f>A12</f>
        <v>24</v>
      </c>
      <c r="AR24" s="83">
        <f t="shared" ref="AR24:AR26" si="14">AP27</f>
        <v>0</v>
      </c>
    </row>
    <row r="25" spans="1:44" x14ac:dyDescent="0.3">
      <c r="A25" s="147">
        <v>30</v>
      </c>
      <c r="B25" s="32"/>
      <c r="C25" s="111">
        <v>4</v>
      </c>
      <c r="D25" s="35" t="str">
        <f>IF(COUNTIF(seznam!$A$2:$A$53,A25)=1,VLOOKUP(A25,seznam!$A$2:$C$53,3,FALSE),"------")</f>
        <v>KST Blansko</v>
      </c>
      <c r="E25" s="119">
        <f>AM28</f>
        <v>1</v>
      </c>
      <c r="F25" s="106" t="s">
        <v>6</v>
      </c>
      <c r="G25" s="104">
        <f>AK28</f>
        <v>3</v>
      </c>
      <c r="H25" s="102">
        <f>AK35</f>
        <v>3</v>
      </c>
      <c r="I25" s="106" t="s">
        <v>6</v>
      </c>
      <c r="J25" s="104">
        <f>AM35</f>
        <v>2</v>
      </c>
      <c r="K25" s="102">
        <f>AM8</f>
        <v>3</v>
      </c>
      <c r="L25" s="106" t="s">
        <v>6</v>
      </c>
      <c r="M25" s="104">
        <f>AK8</f>
        <v>2</v>
      </c>
      <c r="N25" s="121"/>
      <c r="O25" s="122"/>
      <c r="P25" s="122"/>
      <c r="Q25" s="102">
        <f>AK22</f>
        <v>0</v>
      </c>
      <c r="R25" s="106" t="s">
        <v>6</v>
      </c>
      <c r="S25" s="104">
        <f>AM22</f>
        <v>3</v>
      </c>
      <c r="T25" s="102">
        <f>AM13</f>
        <v>0</v>
      </c>
      <c r="U25" s="106" t="s">
        <v>6</v>
      </c>
      <c r="V25" s="137">
        <f>AK13</f>
        <v>0</v>
      </c>
      <c r="W25" s="106">
        <f>H25+K25+E25+Q25+T25</f>
        <v>7</v>
      </c>
      <c r="X25" s="106" t="s">
        <v>6</v>
      </c>
      <c r="Y25" s="104">
        <f>J25+M25+G25+S25+V25</f>
        <v>10</v>
      </c>
      <c r="Z25" s="128">
        <v>6</v>
      </c>
      <c r="AA25" s="130">
        <v>3</v>
      </c>
      <c r="AC25" s="46" t="str">
        <f>D5</f>
        <v>Kopřivová Eliška</v>
      </c>
      <c r="AD25" s="8" t="s">
        <v>8</v>
      </c>
      <c r="AE25" s="63" t="str">
        <f>D11</f>
        <v>Šlampová Tereza</v>
      </c>
      <c r="AF25" s="27" t="s">
        <v>95</v>
      </c>
      <c r="AG25" s="24" t="s">
        <v>75</v>
      </c>
      <c r="AH25" s="24" t="s">
        <v>77</v>
      </c>
      <c r="AI25" s="24" t="s">
        <v>73</v>
      </c>
      <c r="AJ25" s="61"/>
      <c r="AK25" s="15">
        <f t="shared" si="12"/>
        <v>3</v>
      </c>
      <c r="AL25" s="16" t="s">
        <v>6</v>
      </c>
      <c r="AM25" s="17">
        <f t="shared" si="13"/>
        <v>1</v>
      </c>
      <c r="AN25" s="41"/>
      <c r="AO25" s="43"/>
      <c r="AP25" s="82">
        <f>A4</f>
        <v>21</v>
      </c>
      <c r="AQ25" s="82">
        <f>A10</f>
        <v>29</v>
      </c>
      <c r="AR25" s="83">
        <f t="shared" si="14"/>
        <v>22</v>
      </c>
    </row>
    <row r="26" spans="1:44" x14ac:dyDescent="0.3">
      <c r="A26" s="148"/>
      <c r="B26"/>
      <c r="C26" s="112"/>
      <c r="D26" s="36" t="str">
        <f>IF(COUNTIF(seznam!$A$2:$A$53,A25)=1,VLOOKUP(A25,seznam!$A$2:$C$53,2,FALSE),"------")</f>
        <v>Zouharová Zuzana</v>
      </c>
      <c r="E26" s="120"/>
      <c r="F26" s="107"/>
      <c r="G26" s="105"/>
      <c r="H26" s="103"/>
      <c r="I26" s="107"/>
      <c r="J26" s="105"/>
      <c r="K26" s="103"/>
      <c r="L26" s="107"/>
      <c r="M26" s="105"/>
      <c r="N26" s="123"/>
      <c r="O26" s="117"/>
      <c r="P26" s="117"/>
      <c r="Q26" s="103"/>
      <c r="R26" s="107"/>
      <c r="S26" s="105"/>
      <c r="T26" s="103"/>
      <c r="U26" s="107"/>
      <c r="V26" s="133"/>
      <c r="W26" s="110"/>
      <c r="X26" s="110"/>
      <c r="Y26" s="105"/>
      <c r="Z26" s="125"/>
      <c r="AA26" s="127"/>
      <c r="AC26" s="46" t="str">
        <f>D7</f>
        <v>Zechmeisterová Rebeka</v>
      </c>
      <c r="AD26" s="8" t="s">
        <v>8</v>
      </c>
      <c r="AE26" s="63" t="str">
        <f>D9</f>
        <v>Paulíková Sára</v>
      </c>
      <c r="AF26" s="27" t="s">
        <v>75</v>
      </c>
      <c r="AG26" s="24" t="s">
        <v>77</v>
      </c>
      <c r="AH26" s="24" t="s">
        <v>75</v>
      </c>
      <c r="AI26" s="24"/>
      <c r="AJ26" s="61"/>
      <c r="AK26" s="15">
        <f t="shared" si="12"/>
        <v>3</v>
      </c>
      <c r="AL26" s="16" t="s">
        <v>6</v>
      </c>
      <c r="AM26" s="17">
        <f t="shared" si="13"/>
        <v>0</v>
      </c>
      <c r="AN26" s="41"/>
      <c r="AO26" s="43"/>
      <c r="AP26" s="82">
        <f>A6</f>
        <v>26</v>
      </c>
      <c r="AQ26" s="82">
        <f>A8</f>
        <v>28</v>
      </c>
      <c r="AR26" s="83">
        <f t="shared" si="14"/>
        <v>27</v>
      </c>
    </row>
    <row r="27" spans="1:44" x14ac:dyDescent="0.3">
      <c r="A27" s="147">
        <v>23</v>
      </c>
      <c r="B27" s="32"/>
      <c r="C27" s="111">
        <v>5</v>
      </c>
      <c r="D27" s="35" t="str">
        <f>IF(COUNTIF(seznam!$A$2:$A$53,A27)=1,VLOOKUP(A27,seznam!$A$2:$C$53,3,FALSE),"------")</f>
        <v>MSK Břeclav</v>
      </c>
      <c r="E27" s="119">
        <f>AK36</f>
        <v>2</v>
      </c>
      <c r="F27" s="106" t="s">
        <v>6</v>
      </c>
      <c r="G27" s="104">
        <f>AM36</f>
        <v>3</v>
      </c>
      <c r="H27" s="102">
        <f>AM7</f>
        <v>3</v>
      </c>
      <c r="I27" s="106" t="s">
        <v>6</v>
      </c>
      <c r="J27" s="104">
        <f>AK7</f>
        <v>1</v>
      </c>
      <c r="K27" s="102">
        <f>AK14</f>
        <v>3</v>
      </c>
      <c r="L27" s="106" t="s">
        <v>6</v>
      </c>
      <c r="M27" s="104">
        <f>AM14</f>
        <v>1</v>
      </c>
      <c r="N27" s="102">
        <f>AM22</f>
        <v>3</v>
      </c>
      <c r="O27" s="106" t="s">
        <v>6</v>
      </c>
      <c r="P27" s="106">
        <f>AK22</f>
        <v>0</v>
      </c>
      <c r="Q27" s="121"/>
      <c r="R27" s="122"/>
      <c r="S27" s="151"/>
      <c r="T27" s="102">
        <f>AM27</f>
        <v>0</v>
      </c>
      <c r="U27" s="106" t="s">
        <v>6</v>
      </c>
      <c r="V27" s="137">
        <f>AK27</f>
        <v>0</v>
      </c>
      <c r="W27" s="106">
        <f>H27+K27+N27+E27+T27</f>
        <v>11</v>
      </c>
      <c r="X27" s="106" t="s">
        <v>6</v>
      </c>
      <c r="Y27" s="104">
        <f>J27+M27+P27+G27+V27</f>
        <v>5</v>
      </c>
      <c r="Z27" s="128">
        <v>7</v>
      </c>
      <c r="AA27" s="130">
        <v>2</v>
      </c>
      <c r="AC27" s="46" t="str">
        <f>D30</f>
        <v>------</v>
      </c>
      <c r="AD27" s="8"/>
      <c r="AE27" s="63" t="str">
        <f>D28</f>
        <v>Struhárová Jana</v>
      </c>
      <c r="AF27" s="27"/>
      <c r="AG27" s="24"/>
      <c r="AH27" s="24"/>
      <c r="AI27" s="24"/>
      <c r="AJ27" s="61"/>
      <c r="AK27" s="15">
        <f t="shared" si="12"/>
        <v>0</v>
      </c>
      <c r="AL27" s="16" t="s">
        <v>6</v>
      </c>
      <c r="AM27" s="17">
        <f t="shared" si="13"/>
        <v>0</v>
      </c>
      <c r="AP27" s="83">
        <f>A29</f>
        <v>0</v>
      </c>
      <c r="AQ27" s="83">
        <f>A27</f>
        <v>23</v>
      </c>
      <c r="AR27" s="83">
        <f t="shared" ref="AR27:AR29" si="15">AP31</f>
        <v>28</v>
      </c>
    </row>
    <row r="28" spans="1:44" x14ac:dyDescent="0.3">
      <c r="A28" s="148"/>
      <c r="B28"/>
      <c r="C28" s="112"/>
      <c r="D28" s="36" t="str">
        <f>IF(COUNTIF(seznam!$A$2:$A$53,A27)=1,VLOOKUP(A27,seznam!$A$2:$C$53,2,FALSE),"------")</f>
        <v>Struhárová Jana</v>
      </c>
      <c r="E28" s="120"/>
      <c r="F28" s="107"/>
      <c r="G28" s="105"/>
      <c r="H28" s="103"/>
      <c r="I28" s="107"/>
      <c r="J28" s="105"/>
      <c r="K28" s="103"/>
      <c r="L28" s="107"/>
      <c r="M28" s="105"/>
      <c r="N28" s="103"/>
      <c r="O28" s="107"/>
      <c r="P28" s="110"/>
      <c r="Q28" s="123"/>
      <c r="R28" s="117"/>
      <c r="S28" s="118"/>
      <c r="T28" s="103"/>
      <c r="U28" s="107"/>
      <c r="V28" s="138"/>
      <c r="W28" s="110"/>
      <c r="X28" s="110"/>
      <c r="Y28" s="105"/>
      <c r="Z28" s="125"/>
      <c r="AA28" s="146"/>
      <c r="AC28" s="46" t="str">
        <f>D20</f>
        <v>Machová Adélka</v>
      </c>
      <c r="AD28" s="8"/>
      <c r="AE28" s="63" t="str">
        <f>D26</f>
        <v>Zouharová Zuzana</v>
      </c>
      <c r="AF28" s="27" t="s">
        <v>78</v>
      </c>
      <c r="AG28" s="24" t="s">
        <v>75</v>
      </c>
      <c r="AH28" s="24" t="s">
        <v>73</v>
      </c>
      <c r="AI28" s="24" t="s">
        <v>72</v>
      </c>
      <c r="AJ28" s="61"/>
      <c r="AK28" s="15">
        <f t="shared" si="12"/>
        <v>3</v>
      </c>
      <c r="AL28" s="16" t="s">
        <v>6</v>
      </c>
      <c r="AM28" s="17">
        <f t="shared" si="13"/>
        <v>1</v>
      </c>
      <c r="AP28" s="83">
        <f>A19</f>
        <v>22</v>
      </c>
      <c r="AQ28" s="83">
        <f>A25</f>
        <v>30</v>
      </c>
      <c r="AR28" s="83">
        <f t="shared" si="15"/>
        <v>29</v>
      </c>
    </row>
    <row r="29" spans="1:44" ht="13.5" thickBot="1" x14ac:dyDescent="0.35">
      <c r="A29" s="147"/>
      <c r="B29" s="32"/>
      <c r="C29" s="111">
        <v>6</v>
      </c>
      <c r="D29" s="35" t="str">
        <f>IF(COUNTIF(seznam!$A$2:$A$53,A29)=1,VLOOKUP(A29,seznam!$A$2:$C$53,3,FALSE),"------")</f>
        <v>------</v>
      </c>
      <c r="E29" s="119">
        <f>AM6</f>
        <v>0</v>
      </c>
      <c r="F29" s="106" t="s">
        <v>6</v>
      </c>
      <c r="G29" s="104">
        <f>AK6</f>
        <v>0</v>
      </c>
      <c r="H29" s="102">
        <f>AM20</f>
        <v>0</v>
      </c>
      <c r="I29" s="106" t="s">
        <v>6</v>
      </c>
      <c r="J29" s="104">
        <f>AK20</f>
        <v>0</v>
      </c>
      <c r="K29" s="102">
        <f>AM34</f>
        <v>0</v>
      </c>
      <c r="L29" s="106" t="s">
        <v>6</v>
      </c>
      <c r="M29" s="104">
        <f>AK34</f>
        <v>0</v>
      </c>
      <c r="N29" s="102">
        <f>AK13</f>
        <v>0</v>
      </c>
      <c r="O29" s="106" t="s">
        <v>6</v>
      </c>
      <c r="P29" s="106">
        <f>AM13</f>
        <v>0</v>
      </c>
      <c r="Q29" s="102">
        <f>AK27</f>
        <v>0</v>
      </c>
      <c r="R29" s="106" t="s">
        <v>6</v>
      </c>
      <c r="S29" s="104">
        <f>AM27</f>
        <v>0</v>
      </c>
      <c r="T29" s="121"/>
      <c r="U29" s="122"/>
      <c r="V29" s="142"/>
      <c r="W29" s="106">
        <f>H29+K29+N29+Q29+E29</f>
        <v>0</v>
      </c>
      <c r="X29" s="106" t="s">
        <v>6</v>
      </c>
      <c r="Y29" s="104">
        <f>J29+M29+P29+S29+G29</f>
        <v>0</v>
      </c>
      <c r="Z29" s="128"/>
      <c r="AA29" s="130"/>
      <c r="AC29" s="47" t="str">
        <f>D22</f>
        <v>Polanská Claudia</v>
      </c>
      <c r="AD29" s="48"/>
      <c r="AE29" s="64" t="str">
        <f>D24</f>
        <v>Kuchařová Nikol</v>
      </c>
      <c r="AF29" s="50" t="s">
        <v>75</v>
      </c>
      <c r="AG29" s="51" t="s">
        <v>93</v>
      </c>
      <c r="AH29" s="51" t="s">
        <v>87</v>
      </c>
      <c r="AI29" s="51" t="s">
        <v>79</v>
      </c>
      <c r="AJ29" s="66" t="s">
        <v>95</v>
      </c>
      <c r="AK29" s="53">
        <f t="shared" si="12"/>
        <v>2</v>
      </c>
      <c r="AL29" s="54" t="s">
        <v>6</v>
      </c>
      <c r="AM29" s="55">
        <f t="shared" si="13"/>
        <v>3</v>
      </c>
      <c r="AP29" s="83">
        <f>A21</f>
        <v>27</v>
      </c>
      <c r="AQ29" s="83">
        <f>A23</f>
        <v>25</v>
      </c>
      <c r="AR29" s="83">
        <f t="shared" si="15"/>
        <v>24</v>
      </c>
    </row>
    <row r="30" spans="1:44" ht="13.5" thickBot="1" x14ac:dyDescent="0.35">
      <c r="A30" s="148"/>
      <c r="B30"/>
      <c r="C30" s="149"/>
      <c r="D30" s="23" t="str">
        <f>IF(COUNTIF(seznam!$A$2:$A$53,A29)=1,VLOOKUP(A29,seznam!$A$2:$C$53,2,FALSE),"------")</f>
        <v>------</v>
      </c>
      <c r="E30" s="150"/>
      <c r="F30" s="136"/>
      <c r="G30" s="134"/>
      <c r="H30" s="135"/>
      <c r="I30" s="136"/>
      <c r="J30" s="134"/>
      <c r="K30" s="135"/>
      <c r="L30" s="136"/>
      <c r="M30" s="134"/>
      <c r="N30" s="135"/>
      <c r="O30" s="136"/>
      <c r="P30" s="141"/>
      <c r="Q30" s="135"/>
      <c r="R30" s="136"/>
      <c r="S30" s="134"/>
      <c r="T30" s="143"/>
      <c r="U30" s="144"/>
      <c r="V30" s="145"/>
      <c r="W30" s="141"/>
      <c r="X30" s="136"/>
      <c r="Y30" s="134"/>
      <c r="Z30" s="139"/>
      <c r="AA30" s="140"/>
      <c r="AC30" s="4" t="s">
        <v>14</v>
      </c>
    </row>
    <row r="31" spans="1:44" x14ac:dyDescent="0.3">
      <c r="AC31" s="45" t="str">
        <f>D9</f>
        <v>Paulíková Sára</v>
      </c>
      <c r="AD31" s="60" t="s">
        <v>8</v>
      </c>
      <c r="AE31" s="62" t="str">
        <f>D15</f>
        <v>------</v>
      </c>
      <c r="AF31" s="25"/>
      <c r="AG31" s="26"/>
      <c r="AH31" s="26"/>
      <c r="AI31" s="26"/>
      <c r="AJ31" s="65"/>
      <c r="AK31" s="12">
        <f t="shared" ref="AK31:AK36" si="16">IF(AND(LEN(AF31)&gt;0,MID(AF31,1,1)&lt;&gt;"-"),"1","0")+IF(AND(LEN(AG31)&gt;0,MID(AG31,1,1)&lt;&gt;"-"),"1","0")+IF(AND(LEN(AH31)&gt;0,MID(AH31,1,1)&lt;&gt;"-"),"1","0")+IF(AND(LEN(AI31)&gt;0,MID(AI31,1,1)&lt;&gt;"-"),"1","0")+IF(AND(LEN(AJ31)&gt;0,MID(AJ31,1,1)&lt;&gt;"-"),"1","0")</f>
        <v>0</v>
      </c>
      <c r="AL31" s="13" t="s">
        <v>6</v>
      </c>
      <c r="AM31" s="14">
        <f t="shared" ref="AM31:AM36" si="17">IF(AND(LEN(AF31)&gt;0,MID(AF31,1,1)="-"),"1","0")+IF(AND(LEN(AG31)&gt;0,MID(AG31,1,1)="-"),"1","0")+IF(AND(LEN(AH31)&gt;0,MID(AH31,1,1)="-"),"1","0")+IF(AND(LEN(AI31)&gt;0,MID(AI31,1,1)="-"),"1","0")+IF(AND(LEN(AJ31)&gt;0,MID(AJ31,1,1)="-"),"1","0")</f>
        <v>0</v>
      </c>
      <c r="AP31" s="83">
        <f>A8</f>
        <v>28</v>
      </c>
      <c r="AQ31" s="83">
        <f>A14</f>
        <v>0</v>
      </c>
      <c r="AR31" s="83">
        <f t="shared" ref="AR31:AR33" si="18">AP34</f>
        <v>25</v>
      </c>
    </row>
    <row r="32" spans="1:44" x14ac:dyDescent="0.3">
      <c r="AC32" s="46" t="str">
        <f>D11</f>
        <v>Šlampová Tereza</v>
      </c>
      <c r="AD32" s="8" t="s">
        <v>8</v>
      </c>
      <c r="AE32" s="63" t="str">
        <f>D7</f>
        <v>Zechmeisterová Rebeka</v>
      </c>
      <c r="AF32" s="27" t="s">
        <v>82</v>
      </c>
      <c r="AG32" s="24" t="s">
        <v>91</v>
      </c>
      <c r="AH32" s="24" t="s">
        <v>73</v>
      </c>
      <c r="AI32" s="24" t="s">
        <v>83</v>
      </c>
      <c r="AJ32" s="61"/>
      <c r="AK32" s="15">
        <f t="shared" si="16"/>
        <v>3</v>
      </c>
      <c r="AL32" s="16" t="s">
        <v>6</v>
      </c>
      <c r="AM32" s="17">
        <f t="shared" si="17"/>
        <v>1</v>
      </c>
      <c r="AP32" s="83">
        <f>A10</f>
        <v>29</v>
      </c>
      <c r="AQ32" s="83">
        <f>A6</f>
        <v>26</v>
      </c>
      <c r="AR32" s="83">
        <f t="shared" si="18"/>
        <v>30</v>
      </c>
    </row>
    <row r="33" spans="29:44" x14ac:dyDescent="0.3">
      <c r="AC33" s="46" t="str">
        <f>D13</f>
        <v>Nevímová Veronika</v>
      </c>
      <c r="AD33" s="8" t="s">
        <v>8</v>
      </c>
      <c r="AE33" s="63" t="str">
        <f>D5</f>
        <v>Kopřivová Eliška</v>
      </c>
      <c r="AF33" s="27" t="s">
        <v>78</v>
      </c>
      <c r="AG33" s="24" t="s">
        <v>89</v>
      </c>
      <c r="AH33" s="24" t="s">
        <v>90</v>
      </c>
      <c r="AI33" s="24"/>
      <c r="AJ33" s="61"/>
      <c r="AK33" s="15">
        <f t="shared" si="16"/>
        <v>0</v>
      </c>
      <c r="AL33" s="16" t="s">
        <v>6</v>
      </c>
      <c r="AM33" s="17">
        <f t="shared" si="17"/>
        <v>3</v>
      </c>
      <c r="AP33" s="83">
        <f>A12</f>
        <v>24</v>
      </c>
      <c r="AQ33" s="83">
        <f>A4</f>
        <v>21</v>
      </c>
      <c r="AR33" s="83">
        <f t="shared" si="18"/>
        <v>23</v>
      </c>
    </row>
    <row r="34" spans="29:44" x14ac:dyDescent="0.3">
      <c r="AC34" s="46" t="str">
        <f>D24</f>
        <v>Kuchařová Nikol</v>
      </c>
      <c r="AD34" s="8"/>
      <c r="AE34" s="63" t="str">
        <f>D30</f>
        <v>------</v>
      </c>
      <c r="AF34" s="27"/>
      <c r="AG34" s="24"/>
      <c r="AH34" s="24"/>
      <c r="AI34" s="24"/>
      <c r="AJ34" s="61"/>
      <c r="AK34" s="15">
        <f t="shared" si="16"/>
        <v>0</v>
      </c>
      <c r="AL34" s="16" t="s">
        <v>6</v>
      </c>
      <c r="AM34" s="17">
        <f t="shared" si="17"/>
        <v>0</v>
      </c>
      <c r="AP34" s="83">
        <f>A23</f>
        <v>25</v>
      </c>
      <c r="AQ34" s="83">
        <f>A29</f>
        <v>0</v>
      </c>
      <c r="AR34" s="83">
        <f t="shared" ref="AR34:AR36" si="19">AP31</f>
        <v>28</v>
      </c>
    </row>
    <row r="35" spans="29:44" x14ac:dyDescent="0.3">
      <c r="AC35" s="46" t="str">
        <f>D26</f>
        <v>Zouharová Zuzana</v>
      </c>
      <c r="AD35" s="8"/>
      <c r="AE35" s="63" t="str">
        <f>D22</f>
        <v>Polanská Claudia</v>
      </c>
      <c r="AF35" s="27" t="s">
        <v>77</v>
      </c>
      <c r="AG35" s="24" t="s">
        <v>74</v>
      </c>
      <c r="AH35" s="24" t="s">
        <v>82</v>
      </c>
      <c r="AI35" s="24" t="s">
        <v>78</v>
      </c>
      <c r="AJ35" s="61" t="s">
        <v>83</v>
      </c>
      <c r="AK35" s="15">
        <f t="shared" si="16"/>
        <v>3</v>
      </c>
      <c r="AL35" s="16" t="s">
        <v>6</v>
      </c>
      <c r="AM35" s="17">
        <f t="shared" si="17"/>
        <v>2</v>
      </c>
      <c r="AP35" s="83">
        <f>A25</f>
        <v>30</v>
      </c>
      <c r="AQ35" s="83">
        <f>A21</f>
        <v>27</v>
      </c>
      <c r="AR35" s="83">
        <f t="shared" si="19"/>
        <v>29</v>
      </c>
    </row>
    <row r="36" spans="29:44" ht="13.5" thickBot="1" x14ac:dyDescent="0.35">
      <c r="AC36" s="47" t="str">
        <f>D28</f>
        <v>Struhárová Jana</v>
      </c>
      <c r="AD36" s="48"/>
      <c r="AE36" s="64" t="str">
        <f>D20</f>
        <v>Machová Adélka</v>
      </c>
      <c r="AF36" s="50" t="s">
        <v>90</v>
      </c>
      <c r="AG36" s="51" t="s">
        <v>79</v>
      </c>
      <c r="AH36" s="51" t="s">
        <v>85</v>
      </c>
      <c r="AI36" s="51" t="s">
        <v>77</v>
      </c>
      <c r="AJ36" s="66" t="s">
        <v>89</v>
      </c>
      <c r="AK36" s="53">
        <f t="shared" si="16"/>
        <v>2</v>
      </c>
      <c r="AL36" s="54" t="s">
        <v>6</v>
      </c>
      <c r="AM36" s="55">
        <f t="shared" si="17"/>
        <v>3</v>
      </c>
      <c r="AP36" s="83">
        <f>A27</f>
        <v>23</v>
      </c>
      <c r="AQ36" s="83">
        <f>A19</f>
        <v>22</v>
      </c>
      <c r="AR36" s="83">
        <f t="shared" si="19"/>
        <v>24</v>
      </c>
    </row>
    <row r="50" spans="1:27" x14ac:dyDescent="0.3">
      <c r="A50"/>
      <c r="B50"/>
      <c r="C50"/>
      <c r="D50" s="33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</row>
  </sheetData>
  <mergeCells count="298">
    <mergeCell ref="C1:AA1"/>
    <mergeCell ref="AC1:AM1"/>
    <mergeCell ref="C2:D3"/>
    <mergeCell ref="E2:G3"/>
    <mergeCell ref="H2:J3"/>
    <mergeCell ref="K2:M3"/>
    <mergeCell ref="N2:P3"/>
    <mergeCell ref="Q2:S3"/>
    <mergeCell ref="T2:V3"/>
    <mergeCell ref="W2:Y3"/>
    <mergeCell ref="Z2:Z3"/>
    <mergeCell ref="AA2:AA3"/>
    <mergeCell ref="A4:A5"/>
    <mergeCell ref="C4:C5"/>
    <mergeCell ref="E4:G5"/>
    <mergeCell ref="H4:H5"/>
    <mergeCell ref="I4:I5"/>
    <mergeCell ref="J4:J5"/>
    <mergeCell ref="K4:K5"/>
    <mergeCell ref="L4:L5"/>
    <mergeCell ref="Y4:Y5"/>
    <mergeCell ref="Z4:Z5"/>
    <mergeCell ref="AA4:AA5"/>
    <mergeCell ref="A6:A7"/>
    <mergeCell ref="C6:C7"/>
    <mergeCell ref="E6:E7"/>
    <mergeCell ref="F6:F7"/>
    <mergeCell ref="G6:G7"/>
    <mergeCell ref="H6:J7"/>
    <mergeCell ref="K6:K7"/>
    <mergeCell ref="S4:S5"/>
    <mergeCell ref="T4:T5"/>
    <mergeCell ref="U4:U5"/>
    <mergeCell ref="V4:V5"/>
    <mergeCell ref="W4:W5"/>
    <mergeCell ref="X4:X5"/>
    <mergeCell ref="M4:M5"/>
    <mergeCell ref="N4:N5"/>
    <mergeCell ref="O4:O5"/>
    <mergeCell ref="P4:P5"/>
    <mergeCell ref="Q4:Q5"/>
    <mergeCell ref="R4:R5"/>
    <mergeCell ref="X6:X7"/>
    <mergeCell ref="Y6:Y7"/>
    <mergeCell ref="Z6:Z7"/>
    <mergeCell ref="AA6:AA7"/>
    <mergeCell ref="A8:A9"/>
    <mergeCell ref="C8:C9"/>
    <mergeCell ref="E8:E9"/>
    <mergeCell ref="F8:F9"/>
    <mergeCell ref="G8:G9"/>
    <mergeCell ref="H8:H9"/>
    <mergeCell ref="R6:R7"/>
    <mergeCell ref="S6:S7"/>
    <mergeCell ref="T6:T7"/>
    <mergeCell ref="U6:U7"/>
    <mergeCell ref="V6:V7"/>
    <mergeCell ref="W6:W7"/>
    <mergeCell ref="L6:L7"/>
    <mergeCell ref="M6:M7"/>
    <mergeCell ref="N6:N7"/>
    <mergeCell ref="O6:O7"/>
    <mergeCell ref="P6:P7"/>
    <mergeCell ref="Q6:Q7"/>
    <mergeCell ref="Z8:Z9"/>
    <mergeCell ref="AA8:AA9"/>
    <mergeCell ref="U8:U9"/>
    <mergeCell ref="V8:V9"/>
    <mergeCell ref="W8:W9"/>
    <mergeCell ref="A10:A11"/>
    <mergeCell ref="C10:C11"/>
    <mergeCell ref="E10:E11"/>
    <mergeCell ref="F10:F11"/>
    <mergeCell ref="G10:G11"/>
    <mergeCell ref="Q8:Q9"/>
    <mergeCell ref="R8:R9"/>
    <mergeCell ref="S8:S9"/>
    <mergeCell ref="T8:T9"/>
    <mergeCell ref="I8:I9"/>
    <mergeCell ref="J8:J9"/>
    <mergeCell ref="K8:M9"/>
    <mergeCell ref="N8:N9"/>
    <mergeCell ref="O8:O9"/>
    <mergeCell ref="P8:P9"/>
    <mergeCell ref="H10:H11"/>
    <mergeCell ref="I10:I11"/>
    <mergeCell ref="J10:J11"/>
    <mergeCell ref="K10:K11"/>
    <mergeCell ref="L10:L11"/>
    <mergeCell ref="M10:M11"/>
    <mergeCell ref="X8:X9"/>
    <mergeCell ref="Y8:Y9"/>
    <mergeCell ref="V10:V11"/>
    <mergeCell ref="W10:W11"/>
    <mergeCell ref="X10:X11"/>
    <mergeCell ref="Y10:Y11"/>
    <mergeCell ref="Z10:Z11"/>
    <mergeCell ref="AA10:AA11"/>
    <mergeCell ref="N10:P11"/>
    <mergeCell ref="Q10:Q11"/>
    <mergeCell ref="R10:R11"/>
    <mergeCell ref="S10:S11"/>
    <mergeCell ref="T10:T11"/>
    <mergeCell ref="U10:U11"/>
    <mergeCell ref="AA12:AA13"/>
    <mergeCell ref="A14:A15"/>
    <mergeCell ref="C14:C15"/>
    <mergeCell ref="E14:E15"/>
    <mergeCell ref="F14:F15"/>
    <mergeCell ref="G14:G15"/>
    <mergeCell ref="O12:O13"/>
    <mergeCell ref="P12:P13"/>
    <mergeCell ref="Q12:S13"/>
    <mergeCell ref="T12:T13"/>
    <mergeCell ref="U12:U13"/>
    <mergeCell ref="V12:V13"/>
    <mergeCell ref="I12:I13"/>
    <mergeCell ref="J12:J13"/>
    <mergeCell ref="K12:K13"/>
    <mergeCell ref="L12:L13"/>
    <mergeCell ref="M12:M13"/>
    <mergeCell ref="N12:N13"/>
    <mergeCell ref="A12:A13"/>
    <mergeCell ref="C12:C13"/>
    <mergeCell ref="E12:E13"/>
    <mergeCell ref="F12:F13"/>
    <mergeCell ref="G12:G13"/>
    <mergeCell ref="W12:W13"/>
    <mergeCell ref="X12:X13"/>
    <mergeCell ref="Y12:Y13"/>
    <mergeCell ref="H12:H13"/>
    <mergeCell ref="T14:V15"/>
    <mergeCell ref="W14:W15"/>
    <mergeCell ref="X14:X15"/>
    <mergeCell ref="Y14:Y15"/>
    <mergeCell ref="Z12:Z13"/>
    <mergeCell ref="H19:H20"/>
    <mergeCell ref="I19:I20"/>
    <mergeCell ref="J19:J20"/>
    <mergeCell ref="C17:D18"/>
    <mergeCell ref="E17:G18"/>
    <mergeCell ref="H17:J18"/>
    <mergeCell ref="Z14:Z15"/>
    <mergeCell ref="AA14:AA15"/>
    <mergeCell ref="N14:N15"/>
    <mergeCell ref="O14:O15"/>
    <mergeCell ref="P14:P15"/>
    <mergeCell ref="Q14:Q15"/>
    <mergeCell ref="R14:R15"/>
    <mergeCell ref="S14:S15"/>
    <mergeCell ref="T17:V18"/>
    <mergeCell ref="W17:Y18"/>
    <mergeCell ref="Z17:Z18"/>
    <mergeCell ref="AA17:AA18"/>
    <mergeCell ref="H14:H15"/>
    <mergeCell ref="I14:I15"/>
    <mergeCell ref="J14:J15"/>
    <mergeCell ref="K14:K15"/>
    <mergeCell ref="L14:L15"/>
    <mergeCell ref="M14:M15"/>
    <mergeCell ref="Z19:Z20"/>
    <mergeCell ref="AA19:AA20"/>
    <mergeCell ref="A21:A22"/>
    <mergeCell ref="C21:C22"/>
    <mergeCell ref="E21:E22"/>
    <mergeCell ref="F21:F22"/>
    <mergeCell ref="G21:G22"/>
    <mergeCell ref="Q19:Q20"/>
    <mergeCell ref="R19:R20"/>
    <mergeCell ref="S19:S20"/>
    <mergeCell ref="T19:T20"/>
    <mergeCell ref="U19:U20"/>
    <mergeCell ref="V19:V20"/>
    <mergeCell ref="K19:K20"/>
    <mergeCell ref="L19:L20"/>
    <mergeCell ref="M19:M20"/>
    <mergeCell ref="N19:N20"/>
    <mergeCell ref="O19:O20"/>
    <mergeCell ref="P19:P20"/>
    <mergeCell ref="H21:J22"/>
    <mergeCell ref="K21:K22"/>
    <mergeCell ref="A19:A20"/>
    <mergeCell ref="C19:C20"/>
    <mergeCell ref="E19:G20"/>
    <mergeCell ref="W19:W20"/>
    <mergeCell ref="X19:X20"/>
    <mergeCell ref="Y19:Y20"/>
    <mergeCell ref="V21:V22"/>
    <mergeCell ref="W21:W22"/>
    <mergeCell ref="X21:X22"/>
    <mergeCell ref="Y21:Y22"/>
    <mergeCell ref="K17:M18"/>
    <mergeCell ref="N17:P18"/>
    <mergeCell ref="Q17:S18"/>
    <mergeCell ref="AA21:AA22"/>
    <mergeCell ref="P21:P22"/>
    <mergeCell ref="Q21:Q22"/>
    <mergeCell ref="R21:R22"/>
    <mergeCell ref="S21:S22"/>
    <mergeCell ref="T21:T22"/>
    <mergeCell ref="U21:U22"/>
    <mergeCell ref="Z23:Z24"/>
    <mergeCell ref="AA23:AA24"/>
    <mergeCell ref="U23:U24"/>
    <mergeCell ref="V23:V24"/>
    <mergeCell ref="C23:C24"/>
    <mergeCell ref="E23:E24"/>
    <mergeCell ref="F23:F24"/>
    <mergeCell ref="G23:G24"/>
    <mergeCell ref="H25:H26"/>
    <mergeCell ref="I25:I26"/>
    <mergeCell ref="J25:J26"/>
    <mergeCell ref="K25:K26"/>
    <mergeCell ref="Z21:Z22"/>
    <mergeCell ref="L21:L22"/>
    <mergeCell ref="M21:M22"/>
    <mergeCell ref="N21:N22"/>
    <mergeCell ref="O21:O22"/>
    <mergeCell ref="W23:W24"/>
    <mergeCell ref="X23:X24"/>
    <mergeCell ref="Y23:Y24"/>
    <mergeCell ref="H23:H24"/>
    <mergeCell ref="V25:V26"/>
    <mergeCell ref="W25:W26"/>
    <mergeCell ref="X25:X26"/>
    <mergeCell ref="Y25:Y26"/>
    <mergeCell ref="A25:A26"/>
    <mergeCell ref="C25:C26"/>
    <mergeCell ref="E25:E26"/>
    <mergeCell ref="F25:F26"/>
    <mergeCell ref="G25:G26"/>
    <mergeCell ref="Q23:Q24"/>
    <mergeCell ref="R23:R24"/>
    <mergeCell ref="S23:S24"/>
    <mergeCell ref="T23:T24"/>
    <mergeCell ref="I23:I24"/>
    <mergeCell ref="J23:J24"/>
    <mergeCell ref="K23:M24"/>
    <mergeCell ref="N23:N24"/>
    <mergeCell ref="O23:O24"/>
    <mergeCell ref="P23:P24"/>
    <mergeCell ref="A23:A24"/>
    <mergeCell ref="AA25:AA26"/>
    <mergeCell ref="N25:P26"/>
    <mergeCell ref="Q25:Q26"/>
    <mergeCell ref="R25:R26"/>
    <mergeCell ref="S25:S26"/>
    <mergeCell ref="T25:T26"/>
    <mergeCell ref="U25:U26"/>
    <mergeCell ref="Z27:Z28"/>
    <mergeCell ref="AA27:AA28"/>
    <mergeCell ref="U27:U28"/>
    <mergeCell ref="V27:V28"/>
    <mergeCell ref="C27:C28"/>
    <mergeCell ref="E27:E28"/>
    <mergeCell ref="F27:F28"/>
    <mergeCell ref="G27:G28"/>
    <mergeCell ref="H29:H30"/>
    <mergeCell ref="I29:I30"/>
    <mergeCell ref="J29:J30"/>
    <mergeCell ref="K29:K30"/>
    <mergeCell ref="Z25:Z26"/>
    <mergeCell ref="L25:L26"/>
    <mergeCell ref="M25:M26"/>
    <mergeCell ref="W27:W28"/>
    <mergeCell ref="X27:X28"/>
    <mergeCell ref="Y27:Y28"/>
    <mergeCell ref="H27:H28"/>
    <mergeCell ref="T29:V30"/>
    <mergeCell ref="W29:W30"/>
    <mergeCell ref="X29:X30"/>
    <mergeCell ref="Y29:Y30"/>
    <mergeCell ref="A29:A30"/>
    <mergeCell ref="C29:C30"/>
    <mergeCell ref="E29:E30"/>
    <mergeCell ref="F29:F30"/>
    <mergeCell ref="G29:G30"/>
    <mergeCell ref="O27:O28"/>
    <mergeCell ref="P27:P28"/>
    <mergeCell ref="Q27:S28"/>
    <mergeCell ref="T27:T28"/>
    <mergeCell ref="I27:I28"/>
    <mergeCell ref="J27:J28"/>
    <mergeCell ref="K27:K28"/>
    <mergeCell ref="L27:L28"/>
    <mergeCell ref="M27:M28"/>
    <mergeCell ref="N27:N28"/>
    <mergeCell ref="A27:A28"/>
    <mergeCell ref="Z29:Z30"/>
    <mergeCell ref="AA29:AA30"/>
    <mergeCell ref="N29:N30"/>
    <mergeCell ref="O29:O30"/>
    <mergeCell ref="P29:P30"/>
    <mergeCell ref="Q29:Q30"/>
    <mergeCell ref="R29:R30"/>
    <mergeCell ref="S29:S30"/>
    <mergeCell ref="L29:L30"/>
    <mergeCell ref="M29:M30"/>
  </mergeCells>
  <pageMargins left="0.19685039370078741" right="0.59055118110236227" top="0.19685039370078741" bottom="0.19685039370078741" header="0" footer="0"/>
  <pageSetup paperSize="9" scale="95" orientation="landscape" horizontalDpi="300" verticalDpi="300" r:id="rId1"/>
  <headerFooter alignWithMargins="0"/>
  <colBreaks count="1" manualBreakCount="1">
    <brk id="28" max="3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B96B4-5C56-4D70-8C2E-0F5CF3478749}">
  <sheetPr>
    <pageSetUpPr fitToPage="1"/>
  </sheetPr>
  <dimension ref="A1:BH50"/>
  <sheetViews>
    <sheetView tabSelected="1" zoomScaleNormal="100" zoomScaleSheetLayoutView="100" workbookViewId="0">
      <selection activeCell="AC15" sqref="AC15"/>
    </sheetView>
  </sheetViews>
  <sheetFormatPr defaultRowHeight="13" x14ac:dyDescent="0.3"/>
  <cols>
    <col min="1" max="1" width="3.453125" style="2" customWidth="1"/>
    <col min="2" max="3" width="2" style="2" customWidth="1"/>
    <col min="4" max="4" width="21.1796875" style="2" customWidth="1"/>
    <col min="5" max="22" width="2" style="2" customWidth="1"/>
    <col min="23" max="25" width="2.6328125" style="2" customWidth="1"/>
    <col min="26" max="26" width="5.7265625" style="2" customWidth="1"/>
    <col min="27" max="27" width="5.7265625" style="10" customWidth="1"/>
    <col min="28" max="28" width="2.54296875" style="2" customWidth="1"/>
    <col min="29" max="29" width="18.7265625" style="4" customWidth="1"/>
    <col min="30" max="30" width="2.7265625" style="3" customWidth="1"/>
    <col min="31" max="31" width="18.7265625" style="4" customWidth="1"/>
    <col min="32" max="36" width="2.7265625" style="3" customWidth="1"/>
    <col min="37" max="40" width="2.7265625" style="11" customWidth="1"/>
    <col min="41" max="41" width="6.26953125" style="3" customWidth="1"/>
    <col min="42" max="42" width="5.81640625" style="3" customWidth="1"/>
    <col min="43" max="43" width="5.54296875" style="4" customWidth="1"/>
    <col min="44" max="44" width="3.1796875" style="2" customWidth="1"/>
    <col min="45" max="45" width="4.26953125" customWidth="1"/>
    <col min="46" max="46" width="18.7265625" customWidth="1"/>
    <col min="47" max="47" width="2.7265625" customWidth="1"/>
    <col min="48" max="48" width="18.7265625" customWidth="1"/>
    <col min="49" max="57" width="2.7265625" customWidth="1"/>
    <col min="58" max="58" width="6.26953125" style="3" customWidth="1"/>
    <col min="59" max="59" width="5.81640625" style="3" customWidth="1"/>
    <col min="60" max="60" width="21.1796875" style="4" customWidth="1"/>
  </cols>
  <sheetData>
    <row r="1" spans="1:60" s="19" customFormat="1" ht="40" customHeight="1" thickBot="1" x14ac:dyDescent="0.7">
      <c r="C1" s="163" t="s">
        <v>34</v>
      </c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34"/>
      <c r="AC1" s="165" t="s">
        <v>26</v>
      </c>
      <c r="AD1" s="165"/>
      <c r="AE1" s="165"/>
      <c r="AF1" s="165"/>
      <c r="AG1" s="165"/>
      <c r="AH1" s="165"/>
      <c r="AI1" s="165"/>
      <c r="AJ1" s="165"/>
      <c r="AK1" s="165"/>
      <c r="AL1" s="165"/>
      <c r="AM1" s="165"/>
      <c r="AN1" s="34"/>
      <c r="AO1" s="42"/>
      <c r="AP1" s="42"/>
      <c r="AQ1" s="56"/>
      <c r="AR1" s="18"/>
      <c r="AT1" s="166"/>
      <c r="AU1" s="166"/>
      <c r="AV1" s="166"/>
      <c r="AW1" s="166"/>
      <c r="AX1" s="166"/>
      <c r="AY1" s="166"/>
      <c r="AZ1" s="166"/>
      <c r="BA1" s="166"/>
      <c r="BB1" s="166"/>
      <c r="BC1" s="166"/>
      <c r="BD1" s="166"/>
      <c r="BF1" s="42"/>
      <c r="BG1" s="42"/>
      <c r="BH1" s="56"/>
    </row>
    <row r="2" spans="1:60" x14ac:dyDescent="0.3">
      <c r="C2" s="152" t="s">
        <v>26</v>
      </c>
      <c r="D2" s="153"/>
      <c r="E2" s="152">
        <v>1</v>
      </c>
      <c r="F2" s="156"/>
      <c r="G2" s="156"/>
      <c r="H2" s="158">
        <v>2</v>
      </c>
      <c r="I2" s="156"/>
      <c r="J2" s="156"/>
      <c r="K2" s="158">
        <v>3</v>
      </c>
      <c r="L2" s="156"/>
      <c r="M2" s="156"/>
      <c r="N2" s="158">
        <v>4</v>
      </c>
      <c r="O2" s="156"/>
      <c r="P2" s="156"/>
      <c r="Q2" s="158">
        <v>5</v>
      </c>
      <c r="R2" s="156"/>
      <c r="S2" s="156"/>
      <c r="T2" s="158">
        <v>6</v>
      </c>
      <c r="U2" s="156"/>
      <c r="V2" s="153"/>
      <c r="W2" s="160" t="s">
        <v>3</v>
      </c>
      <c r="X2" s="156"/>
      <c r="Y2" s="156"/>
      <c r="Z2" s="158" t="s">
        <v>4</v>
      </c>
      <c r="AA2" s="162" t="s">
        <v>5</v>
      </c>
    </row>
    <row r="3" spans="1:60" ht="13.5" thickBot="1" x14ac:dyDescent="0.35">
      <c r="A3"/>
      <c r="B3"/>
      <c r="C3" s="154"/>
      <c r="D3" s="155"/>
      <c r="E3" s="154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5"/>
      <c r="W3" s="161"/>
      <c r="X3" s="157"/>
      <c r="Y3" s="157"/>
      <c r="Z3" s="157"/>
      <c r="AA3" s="155"/>
      <c r="AC3" s="4" t="s">
        <v>10</v>
      </c>
      <c r="AO3" s="44"/>
      <c r="AP3" s="44"/>
      <c r="AQ3" s="57"/>
    </row>
    <row r="4" spans="1:60" x14ac:dyDescent="0.3">
      <c r="A4" s="147">
        <v>1</v>
      </c>
      <c r="B4" s="32"/>
      <c r="C4" s="129">
        <v>1</v>
      </c>
      <c r="D4" s="39" t="str">
        <f>IF(COUNTIF(seznam!$A$2:$A$53,A4)=1,VLOOKUP(A4,seznam!$A$2:$C$53,3,FALSE),"------")</f>
        <v>KST FOSFA LVA</v>
      </c>
      <c r="E4" s="186"/>
      <c r="F4" s="187"/>
      <c r="G4" s="188"/>
      <c r="H4" s="170">
        <v>3</v>
      </c>
      <c r="I4" s="168" t="s">
        <v>6</v>
      </c>
      <c r="J4" s="172">
        <v>1</v>
      </c>
      <c r="K4" s="170">
        <v>3</v>
      </c>
      <c r="L4" s="168" t="s">
        <v>6</v>
      </c>
      <c r="M4" s="172">
        <v>0</v>
      </c>
      <c r="N4" s="167">
        <f>AK12</f>
        <v>2</v>
      </c>
      <c r="O4" s="168" t="s">
        <v>6</v>
      </c>
      <c r="P4" s="169">
        <f>AM12</f>
        <v>3</v>
      </c>
      <c r="Q4" s="167">
        <f>AK8</f>
        <v>3</v>
      </c>
      <c r="R4" s="168" t="s">
        <v>6</v>
      </c>
      <c r="S4" s="169">
        <f>AM8</f>
        <v>1</v>
      </c>
      <c r="T4" s="167">
        <f>AK4</f>
        <v>3</v>
      </c>
      <c r="U4" s="168" t="s">
        <v>6</v>
      </c>
      <c r="V4" s="189">
        <f>AM4</f>
        <v>0</v>
      </c>
      <c r="W4" s="109">
        <f>H4+K4+N4+Q4+T4</f>
        <v>14</v>
      </c>
      <c r="X4" s="109" t="s">
        <v>6</v>
      </c>
      <c r="Y4" s="131">
        <f>J4+M4+P4+S4+V4</f>
        <v>5</v>
      </c>
      <c r="Z4" s="124">
        <v>9</v>
      </c>
      <c r="AA4" s="126">
        <v>2</v>
      </c>
      <c r="AC4" s="45" t="str">
        <f>D5</f>
        <v>Král Jakub</v>
      </c>
      <c r="AD4" s="7" t="s">
        <v>8</v>
      </c>
      <c r="AE4" s="5" t="str">
        <f>D15</f>
        <v>Michalík Ondřej</v>
      </c>
      <c r="AF4" s="25" t="s">
        <v>74</v>
      </c>
      <c r="AG4" s="26" t="s">
        <v>91</v>
      </c>
      <c r="AH4" s="26" t="s">
        <v>79</v>
      </c>
      <c r="AI4" s="26"/>
      <c r="AJ4" s="28"/>
      <c r="AK4" s="12">
        <f>IF(AND(LEN(AF4)&gt;0,MID(AF4,1,1)&lt;&gt;"-"),"1","0")+IF(AND(LEN(AG4)&gt;0,MID(AG4,1,1)&lt;&gt;"-"),"1","0")+IF(AND(LEN(AH4)&gt;0,MID(AH4,1,1)&lt;&gt;"-"),"1","0")+IF(AND(LEN(AI4)&gt;0,MID(AI4,1,1)&lt;&gt;"-"),"1","0")+IF(AND(LEN(AJ4)&gt;0,MID(AJ4,1,1)&lt;&gt;"-"),"1","0")</f>
        <v>3</v>
      </c>
      <c r="AL4" s="13" t="s">
        <v>6</v>
      </c>
      <c r="AM4" s="14">
        <f>IF(AND(LEN(AF4)&gt;0,MID(AF4,1,1)="-"),"1","0")+IF(AND(LEN(AG4)&gt;0,MID(AG4,1,1)="-"),"1","0")+IF(AND(LEN(AH4)&gt;0,MID(AH4,1,1)="-"),"1","0")+IF(AND(LEN(AI4)&gt;0,MID(AI4,1,1)="-"),"1","0")+IF(AND(LEN(AJ4)&gt;0,MID(AJ4,1,1)="-"),"1","0")</f>
        <v>0</v>
      </c>
      <c r="AN4" s="41"/>
      <c r="AO4" s="43"/>
      <c r="AP4" s="43">
        <f>A4</f>
        <v>1</v>
      </c>
      <c r="AQ4" s="58">
        <f>A14</f>
        <v>6</v>
      </c>
    </row>
    <row r="5" spans="1:60" x14ac:dyDescent="0.3">
      <c r="A5" s="148"/>
      <c r="B5"/>
      <c r="C5" s="112"/>
      <c r="D5" s="37" t="str">
        <f>IF(COUNTIF(seznam!$A$2:$A$53,A4)=1,VLOOKUP(A4,seznam!$A$2:$C$53,2,FALSE),"------")</f>
        <v>Král Jakub</v>
      </c>
      <c r="E5" s="116"/>
      <c r="F5" s="117"/>
      <c r="G5" s="118"/>
      <c r="H5" s="171"/>
      <c r="I5" s="107"/>
      <c r="J5" s="173"/>
      <c r="K5" s="171"/>
      <c r="L5" s="107"/>
      <c r="M5" s="173"/>
      <c r="N5" s="103"/>
      <c r="O5" s="107"/>
      <c r="P5" s="105"/>
      <c r="Q5" s="103"/>
      <c r="R5" s="107"/>
      <c r="S5" s="105"/>
      <c r="T5" s="103"/>
      <c r="U5" s="110"/>
      <c r="V5" s="133"/>
      <c r="W5" s="110"/>
      <c r="X5" s="110"/>
      <c r="Y5" s="105"/>
      <c r="Z5" s="125"/>
      <c r="AA5" s="127"/>
      <c r="AC5" s="46" t="str">
        <f>D7</f>
        <v>Koudelka David</v>
      </c>
      <c r="AD5" s="8" t="s">
        <v>8</v>
      </c>
      <c r="AE5" s="6" t="str">
        <f>D13</f>
        <v>Krištof Martin</v>
      </c>
      <c r="AF5" s="27" t="s">
        <v>77</v>
      </c>
      <c r="AG5" s="24" t="s">
        <v>82</v>
      </c>
      <c r="AH5" s="24" t="s">
        <v>93</v>
      </c>
      <c r="AI5" s="24" t="s">
        <v>78</v>
      </c>
      <c r="AJ5" s="29"/>
      <c r="AK5" s="15">
        <f>IF(AND(LEN(AF5)&gt;0,MID(AF5,1,1)&lt;&gt;"-"),"1","0")+IF(AND(LEN(AG5)&gt;0,MID(AG5,1,1)&lt;&gt;"-"),"1","0")+IF(AND(LEN(AH5)&gt;0,MID(AH5,1,1)&lt;&gt;"-"),"1","0")+IF(AND(LEN(AI5)&gt;0,MID(AI5,1,1)&lt;&gt;"-"),"1","0")+IF(AND(LEN(AJ5)&gt;0,MID(AJ5,1,1)&lt;&gt;"-"),"1","0")</f>
        <v>1</v>
      </c>
      <c r="AL5" s="16" t="s">
        <v>6</v>
      </c>
      <c r="AM5" s="17">
        <f>IF(AND(LEN(AF5)&gt;0,MID(AF5,1,1)="-"),"1","0")+IF(AND(LEN(AG5)&gt;0,MID(AG5,1,1)="-"),"1","0")+IF(AND(LEN(AH5)&gt;0,MID(AH5,1,1)="-"),"1","0")+IF(AND(LEN(AI5)&gt;0,MID(AI5,1,1)="-"),"1","0")+IF(AND(LEN(AJ5)&gt;0,MID(AJ5,1,1)="-"),"1","0")</f>
        <v>3</v>
      </c>
      <c r="AN5" s="41"/>
      <c r="AO5" s="43"/>
      <c r="AP5" s="43">
        <f>A6</f>
        <v>5</v>
      </c>
      <c r="AQ5" s="58">
        <f>A12</f>
        <v>8</v>
      </c>
    </row>
    <row r="6" spans="1:60" ht="13.5" thickBot="1" x14ac:dyDescent="0.35">
      <c r="A6" s="147">
        <v>5</v>
      </c>
      <c r="B6" s="32"/>
      <c r="C6" s="111">
        <v>2</v>
      </c>
      <c r="D6" s="40" t="str">
        <f>IF(COUNTIF(seznam!$A$2:$A$53,A6)=1,VLOOKUP(A6,seznam!$A$2:$C$53,3,FALSE),"------")</f>
        <v>MS Brno</v>
      </c>
      <c r="E6" s="174">
        <v>1</v>
      </c>
      <c r="F6" s="106" t="s">
        <v>6</v>
      </c>
      <c r="G6" s="176">
        <v>3</v>
      </c>
      <c r="H6" s="121"/>
      <c r="I6" s="122"/>
      <c r="J6" s="151"/>
      <c r="K6" s="177">
        <v>3</v>
      </c>
      <c r="L6" s="106" t="s">
        <v>6</v>
      </c>
      <c r="M6" s="176">
        <v>0</v>
      </c>
      <c r="N6" s="102">
        <f>AK9</f>
        <v>3</v>
      </c>
      <c r="O6" s="106" t="s">
        <v>6</v>
      </c>
      <c r="P6" s="104">
        <f>AM9</f>
        <v>1</v>
      </c>
      <c r="Q6" s="102">
        <f>AK5</f>
        <v>1</v>
      </c>
      <c r="R6" s="106" t="s">
        <v>6</v>
      </c>
      <c r="S6" s="104">
        <f>AM5</f>
        <v>3</v>
      </c>
      <c r="T6" s="102">
        <f>AK13</f>
        <v>3</v>
      </c>
      <c r="U6" s="106" t="s">
        <v>6</v>
      </c>
      <c r="V6" s="137">
        <f>AM13</f>
        <v>0</v>
      </c>
      <c r="W6" s="106">
        <f>E6+K6+N6+Q6+T6</f>
        <v>11</v>
      </c>
      <c r="X6" s="106" t="s">
        <v>6</v>
      </c>
      <c r="Y6" s="104">
        <f>G6+M6+P6+S6+V6</f>
        <v>7</v>
      </c>
      <c r="Z6" s="128">
        <v>8</v>
      </c>
      <c r="AA6" s="130">
        <v>3</v>
      </c>
      <c r="AC6" s="47" t="str">
        <f>D9</f>
        <v>Solfronk Adam</v>
      </c>
      <c r="AD6" s="48" t="s">
        <v>8</v>
      </c>
      <c r="AE6" s="49" t="str">
        <f>D11</f>
        <v>Vokřínek Tomáš</v>
      </c>
      <c r="AF6" s="50" t="s">
        <v>80</v>
      </c>
      <c r="AG6" s="51" t="s">
        <v>93</v>
      </c>
      <c r="AH6" s="51" t="s">
        <v>74</v>
      </c>
      <c r="AI6" s="51" t="s">
        <v>93</v>
      </c>
      <c r="AJ6" s="52"/>
      <c r="AK6" s="53">
        <f>IF(AND(LEN(AF6)&gt;0,MID(AF6,1,1)&lt;&gt;"-"),"1","0")+IF(AND(LEN(AG6)&gt;0,MID(AG6,1,1)&lt;&gt;"-"),"1","0")+IF(AND(LEN(AH6)&gt;0,MID(AH6,1,1)&lt;&gt;"-"),"1","0")+IF(AND(LEN(AI6)&gt;0,MID(AI6,1,1)&lt;&gt;"-"),"1","0")+IF(AND(LEN(AJ6)&gt;0,MID(AJ6,1,1)&lt;&gt;"-"),"1","0")</f>
        <v>1</v>
      </c>
      <c r="AL6" s="54" t="s">
        <v>6</v>
      </c>
      <c r="AM6" s="55">
        <f>IF(AND(LEN(AF6)&gt;0,MID(AF6,1,1)="-"),"1","0")+IF(AND(LEN(AG6)&gt;0,MID(AG6,1,1)="-"),"1","0")+IF(AND(LEN(AH6)&gt;0,MID(AH6,1,1)="-"),"1","0")+IF(AND(LEN(AI6)&gt;0,MID(AI6,1,1)="-"),"1","0")+IF(AND(LEN(AJ6)&gt;0,MID(AJ6,1,1)="-"),"1","0")</f>
        <v>3</v>
      </c>
      <c r="AN6" s="41"/>
      <c r="AO6" s="43"/>
      <c r="AP6" s="43">
        <f>A8</f>
        <v>3</v>
      </c>
      <c r="AQ6" s="58">
        <f>A10</f>
        <v>2</v>
      </c>
    </row>
    <row r="7" spans="1:60" ht="13.5" thickBot="1" x14ac:dyDescent="0.35">
      <c r="A7" s="148"/>
      <c r="B7"/>
      <c r="C7" s="112"/>
      <c r="D7" s="37" t="str">
        <f>IF(COUNTIF(seznam!$A$2:$A$53,A6)=1,VLOOKUP(A6,seznam!$A$2:$C$53,2,FALSE),"------")</f>
        <v>Koudelka David</v>
      </c>
      <c r="E7" s="175"/>
      <c r="F7" s="107"/>
      <c r="G7" s="173"/>
      <c r="H7" s="123"/>
      <c r="I7" s="117"/>
      <c r="J7" s="118"/>
      <c r="K7" s="171"/>
      <c r="L7" s="107"/>
      <c r="M7" s="173"/>
      <c r="N7" s="103"/>
      <c r="O7" s="107"/>
      <c r="P7" s="105"/>
      <c r="Q7" s="103"/>
      <c r="R7" s="107"/>
      <c r="S7" s="105"/>
      <c r="T7" s="103"/>
      <c r="U7" s="107"/>
      <c r="V7" s="133"/>
      <c r="W7" s="110"/>
      <c r="X7" s="107"/>
      <c r="Y7" s="105"/>
      <c r="Z7" s="125"/>
      <c r="AA7" s="127"/>
      <c r="AC7" s="4" t="s">
        <v>11</v>
      </c>
    </row>
    <row r="8" spans="1:60" x14ac:dyDescent="0.3">
      <c r="A8" s="147">
        <v>3</v>
      </c>
      <c r="B8" s="32"/>
      <c r="C8" s="111">
        <v>3</v>
      </c>
      <c r="D8" s="40" t="str">
        <f>IF(COUNTIF(seznam!$A$2:$A$53,A8)=1,VLOOKUP(A8,seznam!$A$2:$C$53,3,FALSE),"------")</f>
        <v>MS Brno</v>
      </c>
      <c r="E8" s="174">
        <v>0</v>
      </c>
      <c r="F8" s="106" t="s">
        <v>6</v>
      </c>
      <c r="G8" s="176">
        <v>3</v>
      </c>
      <c r="H8" s="177">
        <v>0</v>
      </c>
      <c r="I8" s="106" t="s">
        <v>6</v>
      </c>
      <c r="J8" s="176">
        <v>3</v>
      </c>
      <c r="K8" s="121"/>
      <c r="L8" s="122"/>
      <c r="M8" s="151"/>
      <c r="N8" s="102">
        <f>AK6</f>
        <v>1</v>
      </c>
      <c r="O8" s="106" t="s">
        <v>6</v>
      </c>
      <c r="P8" s="104">
        <f>AM6</f>
        <v>3</v>
      </c>
      <c r="Q8" s="102">
        <f>AK14</f>
        <v>3</v>
      </c>
      <c r="R8" s="106" t="s">
        <v>6</v>
      </c>
      <c r="S8" s="104">
        <f>AM14</f>
        <v>1</v>
      </c>
      <c r="T8" s="102">
        <f>AK10</f>
        <v>3</v>
      </c>
      <c r="U8" s="106" t="s">
        <v>6</v>
      </c>
      <c r="V8" s="137">
        <f>AM10</f>
        <v>2</v>
      </c>
      <c r="W8" s="106">
        <f>H8+E8+N8+Q8+T8</f>
        <v>7</v>
      </c>
      <c r="X8" s="106" t="s">
        <v>6</v>
      </c>
      <c r="Y8" s="104">
        <f>J8+G8+P8+S8+V8</f>
        <v>12</v>
      </c>
      <c r="Z8" s="128">
        <v>7</v>
      </c>
      <c r="AA8" s="130">
        <v>4</v>
      </c>
      <c r="AC8" s="45" t="str">
        <f>D5</f>
        <v>Král Jakub</v>
      </c>
      <c r="AD8" s="7" t="s">
        <v>8</v>
      </c>
      <c r="AE8" s="5" t="str">
        <f>D13</f>
        <v>Krištof Martin</v>
      </c>
      <c r="AF8" s="25" t="s">
        <v>81</v>
      </c>
      <c r="AG8" s="26" t="s">
        <v>95</v>
      </c>
      <c r="AH8" s="26" t="s">
        <v>79</v>
      </c>
      <c r="AI8" s="26" t="s">
        <v>75</v>
      </c>
      <c r="AJ8" s="28"/>
      <c r="AK8" s="12">
        <f>IF(AND(LEN(AF8)&gt;0,MID(AF8,1,1)&lt;&gt;"-"),"1","0")+IF(AND(LEN(AG8)&gt;0,MID(AG8,1,1)&lt;&gt;"-"),"1","0")+IF(AND(LEN(AH8)&gt;0,MID(AH8,1,1)&lt;&gt;"-"),"1","0")+IF(AND(LEN(AI8)&gt;0,MID(AI8,1,1)&lt;&gt;"-"),"1","0")+IF(AND(LEN(AJ8)&gt;0,MID(AJ8,1,1)&lt;&gt;"-"),"1","0")</f>
        <v>3</v>
      </c>
      <c r="AL8" s="13" t="s">
        <v>6</v>
      </c>
      <c r="AM8" s="14">
        <f>IF(AND(LEN(AF8)&gt;0,MID(AF8,1,1)="-"),"1","0")+IF(AND(LEN(AG8)&gt;0,MID(AG8,1,1)="-"),"1","0")+IF(AND(LEN(AH8)&gt;0,MID(AH8,1,1)="-"),"1","0")+IF(AND(LEN(AI8)&gt;0,MID(AI8,1,1)="-"),"1","0")+IF(AND(LEN(AJ8)&gt;0,MID(AJ8,1,1)="-"),"1","0")</f>
        <v>1</v>
      </c>
      <c r="AN8" s="41"/>
      <c r="AO8" s="43"/>
      <c r="AP8" s="43">
        <f>A4</f>
        <v>1</v>
      </c>
      <c r="AQ8" s="58">
        <f>A12</f>
        <v>8</v>
      </c>
    </row>
    <row r="9" spans="1:60" x14ac:dyDescent="0.3">
      <c r="A9" s="148"/>
      <c r="B9"/>
      <c r="C9" s="112"/>
      <c r="D9" s="37" t="str">
        <f>IF(COUNTIF(seznam!$A$2:$A$53,A8)=1,VLOOKUP(A8,seznam!$A$2:$C$53,2,FALSE),"------")</f>
        <v>Solfronk Adam</v>
      </c>
      <c r="E9" s="175"/>
      <c r="F9" s="107"/>
      <c r="G9" s="173"/>
      <c r="H9" s="171"/>
      <c r="I9" s="107"/>
      <c r="J9" s="173"/>
      <c r="K9" s="123"/>
      <c r="L9" s="117"/>
      <c r="M9" s="118"/>
      <c r="N9" s="103"/>
      <c r="O9" s="107"/>
      <c r="P9" s="105"/>
      <c r="Q9" s="103"/>
      <c r="R9" s="107"/>
      <c r="S9" s="105"/>
      <c r="T9" s="103"/>
      <c r="U9" s="107"/>
      <c r="V9" s="133"/>
      <c r="W9" s="110"/>
      <c r="X9" s="110"/>
      <c r="Y9" s="105"/>
      <c r="Z9" s="125"/>
      <c r="AA9" s="127"/>
      <c r="AC9" s="46" t="str">
        <f>D7</f>
        <v>Koudelka David</v>
      </c>
      <c r="AD9" s="8" t="s">
        <v>8</v>
      </c>
      <c r="AE9" s="6" t="str">
        <f>D11</f>
        <v>Vokřínek Tomáš</v>
      </c>
      <c r="AF9" s="27" t="s">
        <v>80</v>
      </c>
      <c r="AG9" s="24" t="s">
        <v>74</v>
      </c>
      <c r="AH9" s="24" t="s">
        <v>73</v>
      </c>
      <c r="AI9" s="24" t="s">
        <v>81</v>
      </c>
      <c r="AJ9" s="29"/>
      <c r="AK9" s="15">
        <f>IF(AND(LEN(AF9)&gt;0,MID(AF9,1,1)&lt;&gt;"-"),"1","0")+IF(AND(LEN(AG9)&gt;0,MID(AG9,1,1)&lt;&gt;"-"),"1","0")+IF(AND(LEN(AH9)&gt;0,MID(AH9,1,1)&lt;&gt;"-"),"1","0")+IF(AND(LEN(AI9)&gt;0,MID(AI9,1,1)&lt;&gt;"-"),"1","0")+IF(AND(LEN(AJ9)&gt;0,MID(AJ9,1,1)&lt;&gt;"-"),"1","0")</f>
        <v>3</v>
      </c>
      <c r="AL9" s="16" t="s">
        <v>6</v>
      </c>
      <c r="AM9" s="17">
        <f>IF(AND(LEN(AF9)&gt;0,MID(AF9,1,1)="-"),"1","0")+IF(AND(LEN(AG9)&gt;0,MID(AG9,1,1)="-"),"1","0")+IF(AND(LEN(AH9)&gt;0,MID(AH9,1,1)="-"),"1","0")+IF(AND(LEN(AI9)&gt;0,MID(AI9,1,1)="-"),"1","0")+IF(AND(LEN(AJ9)&gt;0,MID(AJ9,1,1)="-"),"1","0")</f>
        <v>1</v>
      </c>
      <c r="AN9" s="41"/>
      <c r="AO9" s="43"/>
      <c r="AP9" s="43">
        <f>A6</f>
        <v>5</v>
      </c>
      <c r="AQ9" s="58">
        <f>A10</f>
        <v>2</v>
      </c>
    </row>
    <row r="10" spans="1:60" ht="13.5" thickBot="1" x14ac:dyDescent="0.35">
      <c r="A10" s="147">
        <v>2</v>
      </c>
      <c r="B10" s="32"/>
      <c r="C10" s="111">
        <v>4</v>
      </c>
      <c r="D10" s="40" t="str">
        <f>IF(COUNTIF(seznam!$A$2:$A$53,A10)=1,VLOOKUP(A10,seznam!$A$2:$C$53,3,FALSE),"------")</f>
        <v>MS Brno</v>
      </c>
      <c r="E10" s="119">
        <f>AM12</f>
        <v>3</v>
      </c>
      <c r="F10" s="106" t="s">
        <v>6</v>
      </c>
      <c r="G10" s="104">
        <f>AK12</f>
        <v>2</v>
      </c>
      <c r="H10" s="102">
        <f>AM9</f>
        <v>1</v>
      </c>
      <c r="I10" s="106" t="s">
        <v>6</v>
      </c>
      <c r="J10" s="104">
        <f>AK9</f>
        <v>3</v>
      </c>
      <c r="K10" s="102">
        <f>AM6</f>
        <v>3</v>
      </c>
      <c r="L10" s="106" t="s">
        <v>6</v>
      </c>
      <c r="M10" s="104">
        <f>AK6</f>
        <v>1</v>
      </c>
      <c r="N10" s="121"/>
      <c r="O10" s="122"/>
      <c r="P10" s="151"/>
      <c r="Q10" s="177">
        <v>3</v>
      </c>
      <c r="R10" s="106" t="s">
        <v>6</v>
      </c>
      <c r="S10" s="184">
        <v>0</v>
      </c>
      <c r="T10" s="177">
        <v>3</v>
      </c>
      <c r="U10" s="106" t="s">
        <v>6</v>
      </c>
      <c r="V10" s="182">
        <v>0</v>
      </c>
      <c r="W10" s="106">
        <f>H10+K10+E10+Q10+T10</f>
        <v>13</v>
      </c>
      <c r="X10" s="106" t="s">
        <v>6</v>
      </c>
      <c r="Y10" s="104">
        <f>J10+M10+G10+S10+V10</f>
        <v>6</v>
      </c>
      <c r="Z10" s="128">
        <v>9</v>
      </c>
      <c r="AA10" s="130">
        <v>1</v>
      </c>
      <c r="AC10" s="47" t="str">
        <f>D9</f>
        <v>Solfronk Adam</v>
      </c>
      <c r="AD10" s="48" t="s">
        <v>8</v>
      </c>
      <c r="AE10" s="49" t="str">
        <f>D15</f>
        <v>Michalík Ondřej</v>
      </c>
      <c r="AF10" s="50" t="s">
        <v>75</v>
      </c>
      <c r="AG10" s="51" t="s">
        <v>75</v>
      </c>
      <c r="AH10" s="51" t="s">
        <v>90</v>
      </c>
      <c r="AI10" s="51" t="s">
        <v>87</v>
      </c>
      <c r="AJ10" s="52" t="s">
        <v>74</v>
      </c>
      <c r="AK10" s="53">
        <f>IF(AND(LEN(AF10)&gt;0,MID(AF10,1,1)&lt;&gt;"-"),"1","0")+IF(AND(LEN(AG10)&gt;0,MID(AG10,1,1)&lt;&gt;"-"),"1","0")+IF(AND(LEN(AH10)&gt;0,MID(AH10,1,1)&lt;&gt;"-"),"1","0")+IF(AND(LEN(AI10)&gt;0,MID(AI10,1,1)&lt;&gt;"-"),"1","0")+IF(AND(LEN(AJ10)&gt;0,MID(AJ10,1,1)&lt;&gt;"-"),"1","0")</f>
        <v>3</v>
      </c>
      <c r="AL10" s="54" t="s">
        <v>6</v>
      </c>
      <c r="AM10" s="55">
        <f>IF(AND(LEN(AF10)&gt;0,MID(AF10,1,1)="-"),"1","0")+IF(AND(LEN(AG10)&gt;0,MID(AG10,1,1)="-"),"1","0")+IF(AND(LEN(AH10)&gt;0,MID(AH10,1,1)="-"),"1","0")+IF(AND(LEN(AI10)&gt;0,MID(AI10,1,1)="-"),"1","0")+IF(AND(LEN(AJ10)&gt;0,MID(AJ10,1,1)="-"),"1","0")</f>
        <v>2</v>
      </c>
      <c r="AN10" s="41"/>
      <c r="AO10" s="43"/>
      <c r="AP10" s="43">
        <f>A8</f>
        <v>3</v>
      </c>
      <c r="AQ10" s="58">
        <f>A14</f>
        <v>6</v>
      </c>
    </row>
    <row r="11" spans="1:60" ht="13.5" thickBot="1" x14ac:dyDescent="0.35">
      <c r="A11" s="148"/>
      <c r="B11"/>
      <c r="C11" s="112"/>
      <c r="D11" s="37" t="str">
        <f>IF(COUNTIF(seznam!$A$2:$A$53,A10)=1,VLOOKUP(A10,seznam!$A$2:$C$53,2,FALSE),"------")</f>
        <v>Vokřínek Tomáš</v>
      </c>
      <c r="E11" s="120"/>
      <c r="F11" s="107"/>
      <c r="G11" s="105"/>
      <c r="H11" s="103"/>
      <c r="I11" s="107"/>
      <c r="J11" s="105"/>
      <c r="K11" s="103"/>
      <c r="L11" s="107"/>
      <c r="M11" s="105"/>
      <c r="N11" s="123"/>
      <c r="O11" s="117"/>
      <c r="P11" s="118"/>
      <c r="Q11" s="171"/>
      <c r="R11" s="107"/>
      <c r="S11" s="185"/>
      <c r="T11" s="171"/>
      <c r="U11" s="107"/>
      <c r="V11" s="183"/>
      <c r="W11" s="110"/>
      <c r="X11" s="110"/>
      <c r="Y11" s="105"/>
      <c r="Z11" s="125"/>
      <c r="AA11" s="146"/>
      <c r="AC11" s="4" t="s">
        <v>12</v>
      </c>
    </row>
    <row r="12" spans="1:60" x14ac:dyDescent="0.3">
      <c r="A12" s="147">
        <v>8</v>
      </c>
      <c r="B12" s="32"/>
      <c r="C12" s="111">
        <v>5</v>
      </c>
      <c r="D12" s="40" t="str">
        <f>IF(COUNTIF(seznam!$A$2:$A$53,A12)=1,VLOOKUP(A12,seznam!$A$2:$C$53,3,FALSE),"------")</f>
        <v>KST Blansko</v>
      </c>
      <c r="E12" s="119">
        <f>AM8</f>
        <v>1</v>
      </c>
      <c r="F12" s="106" t="s">
        <v>6</v>
      </c>
      <c r="G12" s="104">
        <f>AK8</f>
        <v>3</v>
      </c>
      <c r="H12" s="102">
        <f>AM5</f>
        <v>3</v>
      </c>
      <c r="I12" s="106" t="s">
        <v>6</v>
      </c>
      <c r="J12" s="104">
        <f>AK5</f>
        <v>1</v>
      </c>
      <c r="K12" s="102">
        <f>AM14</f>
        <v>1</v>
      </c>
      <c r="L12" s="106" t="s">
        <v>6</v>
      </c>
      <c r="M12" s="104">
        <f>AK14</f>
        <v>3</v>
      </c>
      <c r="N12" s="177">
        <v>0</v>
      </c>
      <c r="O12" s="106" t="s">
        <v>6</v>
      </c>
      <c r="P12" s="176">
        <v>3</v>
      </c>
      <c r="Q12" s="121"/>
      <c r="R12" s="122"/>
      <c r="S12" s="151"/>
      <c r="T12" s="177">
        <v>3</v>
      </c>
      <c r="U12" s="106" t="s">
        <v>6</v>
      </c>
      <c r="V12" s="182">
        <v>0</v>
      </c>
      <c r="W12" s="106">
        <f>H12+K12+N12+E12+T12</f>
        <v>8</v>
      </c>
      <c r="X12" s="106" t="s">
        <v>6</v>
      </c>
      <c r="Y12" s="104">
        <f>J12+M12+P12+G12+V12</f>
        <v>10</v>
      </c>
      <c r="Z12" s="128">
        <v>7</v>
      </c>
      <c r="AA12" s="130">
        <v>5</v>
      </c>
      <c r="AC12" s="45" t="str">
        <f>D5</f>
        <v>Král Jakub</v>
      </c>
      <c r="AD12" s="7" t="s">
        <v>8</v>
      </c>
      <c r="AE12" s="5" t="str">
        <f>D11</f>
        <v>Vokřínek Tomáš</v>
      </c>
      <c r="AF12" s="25" t="s">
        <v>78</v>
      </c>
      <c r="AG12" s="26" t="s">
        <v>73</v>
      </c>
      <c r="AH12" s="26" t="s">
        <v>75</v>
      </c>
      <c r="AI12" s="26" t="s">
        <v>89</v>
      </c>
      <c r="AJ12" s="28" t="s">
        <v>82</v>
      </c>
      <c r="AK12" s="12">
        <f>IF(AND(LEN(AF12)&gt;0,MID(AF12,1,1)&lt;&gt;"-"),"1","0")+IF(AND(LEN(AG12)&gt;0,MID(AG12,1,1)&lt;&gt;"-"),"1","0")+IF(AND(LEN(AH12)&gt;0,MID(AH12,1,1)&lt;&gt;"-"),"1","0")+IF(AND(LEN(AI12)&gt;0,MID(AI12,1,1)&lt;&gt;"-"),"1","0")+IF(AND(LEN(AJ12)&gt;0,MID(AJ12,1,1)&lt;&gt;"-"),"1","0")</f>
        <v>2</v>
      </c>
      <c r="AL12" s="13" t="s">
        <v>6</v>
      </c>
      <c r="AM12" s="14">
        <f>IF(AND(LEN(AF12)&gt;0,MID(AF12,1,1)="-"),"1","0")+IF(AND(LEN(AG12)&gt;0,MID(AG12,1,1)="-"),"1","0")+IF(AND(LEN(AH12)&gt;0,MID(AH12,1,1)="-"),"1","0")+IF(AND(LEN(AI12)&gt;0,MID(AI12,1,1)="-"),"1","0")+IF(AND(LEN(AJ12)&gt;0,MID(AJ12,1,1)="-"),"1","0")</f>
        <v>3</v>
      </c>
      <c r="AN12" s="41"/>
      <c r="AO12" s="43"/>
      <c r="AP12" s="43">
        <f>A4</f>
        <v>1</v>
      </c>
      <c r="AQ12" s="58">
        <f>A10</f>
        <v>2</v>
      </c>
    </row>
    <row r="13" spans="1:60" x14ac:dyDescent="0.3">
      <c r="A13" s="148"/>
      <c r="B13"/>
      <c r="C13" s="112"/>
      <c r="D13" s="37" t="str">
        <f>IF(COUNTIF(seznam!$A$2:$A$53,A12)=1,VLOOKUP(A12,seznam!$A$2:$C$53,2,FALSE),"------")</f>
        <v>Krištof Martin</v>
      </c>
      <c r="E13" s="120"/>
      <c r="F13" s="107"/>
      <c r="G13" s="105"/>
      <c r="H13" s="103"/>
      <c r="I13" s="107"/>
      <c r="J13" s="105"/>
      <c r="K13" s="103"/>
      <c r="L13" s="107"/>
      <c r="M13" s="105"/>
      <c r="N13" s="171"/>
      <c r="O13" s="107"/>
      <c r="P13" s="173"/>
      <c r="Q13" s="123"/>
      <c r="R13" s="117"/>
      <c r="S13" s="118"/>
      <c r="T13" s="171"/>
      <c r="U13" s="107"/>
      <c r="V13" s="183"/>
      <c r="W13" s="110"/>
      <c r="X13" s="107"/>
      <c r="Y13" s="105"/>
      <c r="Z13" s="125"/>
      <c r="AA13" s="146"/>
      <c r="AC13" s="46" t="str">
        <f>D7</f>
        <v>Koudelka David</v>
      </c>
      <c r="AD13" s="8" t="s">
        <v>8</v>
      </c>
      <c r="AE13" s="6" t="str">
        <f>D15</f>
        <v>Michalík Ondřej</v>
      </c>
      <c r="AF13" s="27" t="s">
        <v>73</v>
      </c>
      <c r="AG13" s="24" t="s">
        <v>91</v>
      </c>
      <c r="AH13" s="24" t="s">
        <v>77</v>
      </c>
      <c r="AI13" s="24"/>
      <c r="AJ13" s="29"/>
      <c r="AK13" s="15">
        <f>IF(AND(LEN(AF13)&gt;0,MID(AF13,1,1)&lt;&gt;"-"),"1","0")+IF(AND(LEN(AG13)&gt;0,MID(AG13,1,1)&lt;&gt;"-"),"1","0")+IF(AND(LEN(AH13)&gt;0,MID(AH13,1,1)&lt;&gt;"-"),"1","0")+IF(AND(LEN(AI13)&gt;0,MID(AI13,1,1)&lt;&gt;"-"),"1","0")+IF(AND(LEN(AJ13)&gt;0,MID(AJ13,1,1)&lt;&gt;"-"),"1","0")</f>
        <v>3</v>
      </c>
      <c r="AL13" s="16" t="s">
        <v>6</v>
      </c>
      <c r="AM13" s="17">
        <f>IF(AND(LEN(AF13)&gt;0,MID(AF13,1,1)="-"),"1","0")+IF(AND(LEN(AG13)&gt;0,MID(AG13,1,1)="-"),"1","0")+IF(AND(LEN(AH13)&gt;0,MID(AH13,1,1)="-"),"1","0")+IF(AND(LEN(AI13)&gt;0,MID(AI13,1,1)="-"),"1","0")+IF(AND(LEN(AJ13)&gt;0,MID(AJ13,1,1)="-"),"1","0")</f>
        <v>0</v>
      </c>
      <c r="AN13" s="41"/>
      <c r="AO13" s="43"/>
      <c r="AP13" s="43">
        <f>A6</f>
        <v>5</v>
      </c>
      <c r="AQ13" s="58">
        <f>A14</f>
        <v>6</v>
      </c>
    </row>
    <row r="14" spans="1:60" ht="13.5" thickBot="1" x14ac:dyDescent="0.35">
      <c r="A14" s="147">
        <v>6</v>
      </c>
      <c r="B14" s="32"/>
      <c r="C14" s="111">
        <v>6</v>
      </c>
      <c r="D14" s="40" t="str">
        <f>IF(COUNTIF(seznam!$A$2:$A$53,A14)=1,VLOOKUP(A14,seznam!$A$2:$C$53,3,FALSE),"------")</f>
        <v>Prace</v>
      </c>
      <c r="E14" s="119">
        <f>AM4</f>
        <v>0</v>
      </c>
      <c r="F14" s="106" t="s">
        <v>6</v>
      </c>
      <c r="G14" s="104">
        <f>AK4</f>
        <v>3</v>
      </c>
      <c r="H14" s="102">
        <f>AM13</f>
        <v>0</v>
      </c>
      <c r="I14" s="106" t="s">
        <v>6</v>
      </c>
      <c r="J14" s="104">
        <f>AK13</f>
        <v>3</v>
      </c>
      <c r="K14" s="102">
        <f>AM10</f>
        <v>2</v>
      </c>
      <c r="L14" s="106" t="s">
        <v>6</v>
      </c>
      <c r="M14" s="104">
        <f>AK10</f>
        <v>3</v>
      </c>
      <c r="N14" s="177">
        <v>0</v>
      </c>
      <c r="O14" s="106" t="s">
        <v>6</v>
      </c>
      <c r="P14" s="176">
        <v>3</v>
      </c>
      <c r="Q14" s="177">
        <v>0</v>
      </c>
      <c r="R14" s="106" t="s">
        <v>6</v>
      </c>
      <c r="S14" s="176">
        <v>3</v>
      </c>
      <c r="T14" s="121"/>
      <c r="U14" s="122"/>
      <c r="V14" s="142"/>
      <c r="W14" s="106">
        <f>H14+K14+N14+Q14+E14</f>
        <v>2</v>
      </c>
      <c r="X14" s="106" t="s">
        <v>6</v>
      </c>
      <c r="Y14" s="104">
        <f>J14+M14+P14+S14+G14</f>
        <v>15</v>
      </c>
      <c r="Z14" s="128">
        <v>5</v>
      </c>
      <c r="AA14" s="130">
        <v>6</v>
      </c>
      <c r="AC14" s="47" t="str">
        <f>D9</f>
        <v>Solfronk Adam</v>
      </c>
      <c r="AD14" s="48" t="s">
        <v>8</v>
      </c>
      <c r="AE14" s="49" t="str">
        <f>D13</f>
        <v>Krištof Martin</v>
      </c>
      <c r="AF14" s="50" t="s">
        <v>83</v>
      </c>
      <c r="AG14" s="51" t="s">
        <v>90</v>
      </c>
      <c r="AH14" s="51" t="s">
        <v>81</v>
      </c>
      <c r="AI14" s="51" t="s">
        <v>86</v>
      </c>
      <c r="AJ14" s="52"/>
      <c r="AK14" s="53">
        <f>IF(AND(LEN(AF14)&gt;0,MID(AF14,1,1)&lt;&gt;"-"),"1","0")+IF(AND(LEN(AG14)&gt;0,MID(AG14,1,1)&lt;&gt;"-"),"1","0")+IF(AND(LEN(AH14)&gt;0,MID(AH14,1,1)&lt;&gt;"-"),"1","0")+IF(AND(LEN(AI14)&gt;0,MID(AI14,1,1)&lt;&gt;"-"),"1","0")+IF(AND(LEN(AJ14)&gt;0,MID(AJ14,1,1)&lt;&gt;"-"),"1","0")</f>
        <v>3</v>
      </c>
      <c r="AL14" s="54" t="s">
        <v>6</v>
      </c>
      <c r="AM14" s="55">
        <f>IF(AND(LEN(AF14)&gt;0,MID(AF14,1,1)="-"),"1","0")+IF(AND(LEN(AG14)&gt;0,MID(AG14,1,1)="-"),"1","0")+IF(AND(LEN(AH14)&gt;0,MID(AH14,1,1)="-"),"1","0")+IF(AND(LEN(AI14)&gt;0,MID(AI14,1,1)="-"),"1","0")+IF(AND(LEN(AJ14)&gt;0,MID(AJ14,1,1)="-"),"1","0")</f>
        <v>1</v>
      </c>
      <c r="AN14" s="41"/>
      <c r="AO14" s="43"/>
      <c r="AP14" s="43">
        <f>A8</f>
        <v>3</v>
      </c>
      <c r="AQ14" s="58">
        <f>A12</f>
        <v>8</v>
      </c>
    </row>
    <row r="15" spans="1:60" ht="13.5" thickBot="1" x14ac:dyDescent="0.35">
      <c r="A15" s="148"/>
      <c r="B15"/>
      <c r="C15" s="149"/>
      <c r="D15" s="38" t="str">
        <f>IF(COUNTIF(seznam!$A$2:$A$53,A14)=1,VLOOKUP(A14,seznam!$A$2:$C$53,2,FALSE),"------")</f>
        <v>Michalík Ondřej</v>
      </c>
      <c r="E15" s="150"/>
      <c r="F15" s="136"/>
      <c r="G15" s="134"/>
      <c r="H15" s="135"/>
      <c r="I15" s="136"/>
      <c r="J15" s="134"/>
      <c r="K15" s="135"/>
      <c r="L15" s="136"/>
      <c r="M15" s="134"/>
      <c r="N15" s="178"/>
      <c r="O15" s="136"/>
      <c r="P15" s="179"/>
      <c r="Q15" s="178"/>
      <c r="R15" s="136"/>
      <c r="S15" s="179"/>
      <c r="T15" s="143"/>
      <c r="U15" s="144"/>
      <c r="V15" s="145"/>
      <c r="W15" s="141"/>
      <c r="X15" s="141"/>
      <c r="Y15" s="134"/>
      <c r="Z15" s="139"/>
      <c r="AA15" s="140"/>
      <c r="AC15" s="58"/>
      <c r="AD15" s="9"/>
      <c r="AE15" s="58"/>
      <c r="AF15" s="67"/>
      <c r="AG15" s="67"/>
      <c r="AH15" s="67"/>
      <c r="AI15" s="67"/>
      <c r="AJ15" s="67"/>
      <c r="AK15" s="41"/>
      <c r="AL15" s="59"/>
      <c r="AM15" s="41"/>
      <c r="AN15" s="41"/>
      <c r="AO15" s="43"/>
      <c r="AP15" s="43"/>
      <c r="AQ15" s="58"/>
    </row>
    <row r="16" spans="1:60" ht="13.5" thickBot="1" x14ac:dyDescent="0.35">
      <c r="A16"/>
      <c r="B16"/>
      <c r="C16"/>
      <c r="D16" s="33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</row>
    <row r="17" spans="1:43" x14ac:dyDescent="0.3">
      <c r="C17" s="152" t="s">
        <v>27</v>
      </c>
      <c r="D17" s="153"/>
      <c r="E17" s="152">
        <v>1</v>
      </c>
      <c r="F17" s="156"/>
      <c r="G17" s="156"/>
      <c r="H17" s="158">
        <v>2</v>
      </c>
      <c r="I17" s="156"/>
      <c r="J17" s="156"/>
      <c r="K17" s="158">
        <v>3</v>
      </c>
      <c r="L17" s="156"/>
      <c r="M17" s="156"/>
      <c r="N17" s="158">
        <v>4</v>
      </c>
      <c r="O17" s="156"/>
      <c r="P17" s="156"/>
      <c r="Q17" s="158">
        <v>5</v>
      </c>
      <c r="R17" s="156"/>
      <c r="S17" s="156"/>
      <c r="T17" s="158">
        <v>6</v>
      </c>
      <c r="U17" s="156"/>
      <c r="V17" s="153"/>
      <c r="W17" s="160" t="s">
        <v>3</v>
      </c>
      <c r="X17" s="156"/>
      <c r="Y17" s="156"/>
      <c r="Z17" s="158" t="s">
        <v>4</v>
      </c>
      <c r="AA17" s="162" t="s">
        <v>5</v>
      </c>
      <c r="AC17" s="164" t="s">
        <v>27</v>
      </c>
      <c r="AD17" s="164"/>
      <c r="AE17" s="164"/>
      <c r="AF17" s="164"/>
      <c r="AG17" s="164"/>
      <c r="AH17" s="164"/>
      <c r="AI17" s="164"/>
      <c r="AJ17" s="164"/>
      <c r="AK17" s="164"/>
      <c r="AL17" s="164"/>
      <c r="AM17" s="164"/>
    </row>
    <row r="18" spans="1:43" ht="13.5" thickBot="1" x14ac:dyDescent="0.35">
      <c r="A18"/>
      <c r="B18"/>
      <c r="C18" s="154"/>
      <c r="D18" s="155"/>
      <c r="E18" s="154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5"/>
      <c r="W18" s="161"/>
      <c r="X18" s="157"/>
      <c r="Y18" s="157"/>
      <c r="Z18" s="157"/>
      <c r="AA18" s="155"/>
      <c r="AC18" s="164"/>
      <c r="AD18" s="164"/>
      <c r="AE18" s="164"/>
      <c r="AF18" s="164"/>
      <c r="AG18" s="164"/>
      <c r="AH18" s="164"/>
      <c r="AI18" s="164"/>
      <c r="AJ18" s="164"/>
      <c r="AK18" s="164"/>
      <c r="AL18" s="164"/>
      <c r="AM18" s="164"/>
    </row>
    <row r="19" spans="1:43" ht="13.5" thickBot="1" x14ac:dyDescent="0.35">
      <c r="A19" s="147">
        <v>10</v>
      </c>
      <c r="B19" s="32"/>
      <c r="C19" s="111">
        <v>1</v>
      </c>
      <c r="D19" s="35" t="str">
        <f>IF(COUNTIF(seznam!$A$2:$A$53,A19)=1,VLOOKUP(A19,seznam!$A$2:$C$53,3,FALSE),"------")</f>
        <v>KST FOSFA LVA</v>
      </c>
      <c r="E19" s="113"/>
      <c r="F19" s="114"/>
      <c r="G19" s="115"/>
      <c r="H19" s="181">
        <v>2</v>
      </c>
      <c r="I19" s="109" t="s">
        <v>6</v>
      </c>
      <c r="J19" s="180">
        <v>3</v>
      </c>
      <c r="K19" s="181">
        <v>3</v>
      </c>
      <c r="L19" s="109" t="s">
        <v>6</v>
      </c>
      <c r="M19" s="180">
        <v>1</v>
      </c>
      <c r="N19" s="102">
        <f>AK28</f>
        <v>1</v>
      </c>
      <c r="O19" s="106" t="s">
        <v>6</v>
      </c>
      <c r="P19" s="104">
        <f>AM28</f>
        <v>3</v>
      </c>
      <c r="Q19" s="102">
        <f>AK24</f>
        <v>3</v>
      </c>
      <c r="R19" s="106" t="s">
        <v>6</v>
      </c>
      <c r="S19" s="104">
        <f>AM24</f>
        <v>0</v>
      </c>
      <c r="T19" s="102">
        <f>AK20</f>
        <v>3</v>
      </c>
      <c r="U19" s="106" t="s">
        <v>6</v>
      </c>
      <c r="V19" s="137">
        <f>AM20</f>
        <v>1</v>
      </c>
      <c r="W19" s="106">
        <f>H19+K19+N19+Q19+T19</f>
        <v>12</v>
      </c>
      <c r="X19" s="106" t="s">
        <v>6</v>
      </c>
      <c r="Y19" s="104">
        <f>J19+M19+P19+S19+V19</f>
        <v>8</v>
      </c>
      <c r="Z19" s="128">
        <v>8</v>
      </c>
      <c r="AA19" s="130">
        <v>9</v>
      </c>
      <c r="AC19" s="4" t="s">
        <v>10</v>
      </c>
      <c r="AO19" s="44"/>
      <c r="AP19" s="44"/>
      <c r="AQ19" s="57"/>
    </row>
    <row r="20" spans="1:43" x14ac:dyDescent="0.3">
      <c r="A20" s="148"/>
      <c r="B20"/>
      <c r="C20" s="112"/>
      <c r="D20" s="36" t="str">
        <f>IF(COUNTIF(seznam!$A$2:$A$53,A19)=1,VLOOKUP(A19,seznam!$A$2:$C$53,2,FALSE),"------")</f>
        <v>Jež Vítek</v>
      </c>
      <c r="E20" s="116"/>
      <c r="F20" s="117"/>
      <c r="G20" s="118"/>
      <c r="H20" s="171"/>
      <c r="I20" s="107"/>
      <c r="J20" s="173"/>
      <c r="K20" s="171"/>
      <c r="L20" s="107"/>
      <c r="M20" s="173"/>
      <c r="N20" s="103"/>
      <c r="O20" s="107"/>
      <c r="P20" s="105"/>
      <c r="Q20" s="103"/>
      <c r="R20" s="107"/>
      <c r="S20" s="105"/>
      <c r="T20" s="103"/>
      <c r="U20" s="110"/>
      <c r="V20" s="133"/>
      <c r="W20" s="110"/>
      <c r="X20" s="110"/>
      <c r="Y20" s="105"/>
      <c r="Z20" s="125"/>
      <c r="AA20" s="127"/>
      <c r="AC20" s="45" t="str">
        <f>D20</f>
        <v>Jež Vítek</v>
      </c>
      <c r="AD20" s="7" t="s">
        <v>8</v>
      </c>
      <c r="AE20" s="5" t="str">
        <f>D30</f>
        <v>Herman Jan</v>
      </c>
      <c r="AF20" s="25" t="s">
        <v>74</v>
      </c>
      <c r="AG20" s="26" t="s">
        <v>93</v>
      </c>
      <c r="AH20" s="26" t="s">
        <v>83</v>
      </c>
      <c r="AI20" s="26" t="s">
        <v>77</v>
      </c>
      <c r="AJ20" s="28"/>
      <c r="AK20" s="12">
        <f>IF(AND(LEN(AF20)&gt;0,MID(AF20,1,1)&lt;&gt;"-"),"1","0")+IF(AND(LEN(AG20)&gt;0,MID(AG20,1,1)&lt;&gt;"-"),"1","0")+IF(AND(LEN(AH20)&gt;0,MID(AH20,1,1)&lt;&gt;"-"),"1","0")+IF(AND(LEN(AI20)&gt;0,MID(AI20,1,1)&lt;&gt;"-"),"1","0")+IF(AND(LEN(AJ20)&gt;0,MID(AJ20,1,1)&lt;&gt;"-"),"1","0")</f>
        <v>3</v>
      </c>
      <c r="AL20" s="13" t="s">
        <v>6</v>
      </c>
      <c r="AM20" s="14">
        <f>IF(AND(LEN(AF20)&gt;0,MID(AF20,1,1)="-"),"1","0")+IF(AND(LEN(AG20)&gt;0,MID(AG20,1,1)="-"),"1","0")+IF(AND(LEN(AH20)&gt;0,MID(AH20,1,1)="-"),"1","0")+IF(AND(LEN(AI20)&gt;0,MID(AI20,1,1)="-"),"1","0")+IF(AND(LEN(AJ20)&gt;0,MID(AJ20,1,1)="-"),"1","0")</f>
        <v>1</v>
      </c>
      <c r="AN20" s="41"/>
      <c r="AO20" s="43"/>
      <c r="AP20" s="43">
        <f>A19</f>
        <v>10</v>
      </c>
      <c r="AQ20" s="58">
        <f>A29</f>
        <v>9</v>
      </c>
    </row>
    <row r="21" spans="1:43" x14ac:dyDescent="0.3">
      <c r="A21" s="147">
        <v>11</v>
      </c>
      <c r="B21" s="32"/>
      <c r="C21" s="111">
        <v>2</v>
      </c>
      <c r="D21" s="35" t="str">
        <f>IF(COUNTIF(seznam!$A$2:$A$53,A21)=1,VLOOKUP(A21,seznam!$A$2:$C$53,3,FALSE),"------")</f>
        <v>SKST Hodonín</v>
      </c>
      <c r="E21" s="174">
        <v>3</v>
      </c>
      <c r="F21" s="106" t="s">
        <v>6</v>
      </c>
      <c r="G21" s="176">
        <v>2</v>
      </c>
      <c r="H21" s="121"/>
      <c r="I21" s="122"/>
      <c r="J21" s="151"/>
      <c r="K21" s="177">
        <v>2</v>
      </c>
      <c r="L21" s="106" t="s">
        <v>6</v>
      </c>
      <c r="M21" s="176">
        <v>3</v>
      </c>
      <c r="N21" s="102">
        <f>AK25</f>
        <v>3</v>
      </c>
      <c r="O21" s="106" t="s">
        <v>6</v>
      </c>
      <c r="P21" s="104">
        <f>AM25</f>
        <v>2</v>
      </c>
      <c r="Q21" s="102">
        <f>AK21</f>
        <v>3</v>
      </c>
      <c r="R21" s="106" t="s">
        <v>6</v>
      </c>
      <c r="S21" s="104">
        <f>AM21</f>
        <v>0</v>
      </c>
      <c r="T21" s="102">
        <f>AK29</f>
        <v>3</v>
      </c>
      <c r="U21" s="106" t="s">
        <v>6</v>
      </c>
      <c r="V21" s="137">
        <f>AM29</f>
        <v>1</v>
      </c>
      <c r="W21" s="106">
        <f>E21+K21+N21+Q21+T21</f>
        <v>14</v>
      </c>
      <c r="X21" s="106" t="s">
        <v>6</v>
      </c>
      <c r="Y21" s="104">
        <f>G21+M21+P21+S21+V21</f>
        <v>8</v>
      </c>
      <c r="Z21" s="128">
        <v>9</v>
      </c>
      <c r="AA21" s="130">
        <v>7</v>
      </c>
      <c r="AC21" s="46" t="str">
        <f>D22</f>
        <v>Macánek Martin</v>
      </c>
      <c r="AD21" s="8" t="s">
        <v>8</v>
      </c>
      <c r="AE21" s="6" t="str">
        <f>D28</f>
        <v>Štěpánek Adam</v>
      </c>
      <c r="AF21" s="27" t="s">
        <v>102</v>
      </c>
      <c r="AG21" s="24"/>
      <c r="AH21" s="24"/>
      <c r="AI21" s="24"/>
      <c r="AJ21" s="29"/>
      <c r="AK21" s="15">
        <v>3</v>
      </c>
      <c r="AL21" s="16" t="s">
        <v>6</v>
      </c>
      <c r="AM21" s="17">
        <f>IF(AND(LEN(AF21)&gt;0,MID(AF21,1,1)="-"),"1","0")+IF(AND(LEN(AG21)&gt;0,MID(AG21,1,1)="-"),"1","0")+IF(AND(LEN(AH21)&gt;0,MID(AH21,1,1)="-"),"1","0")+IF(AND(LEN(AI21)&gt;0,MID(AI21,1,1)="-"),"1","0")+IF(AND(LEN(AJ21)&gt;0,MID(AJ21,1,1)="-"),"1","0")</f>
        <v>0</v>
      </c>
      <c r="AN21" s="41"/>
      <c r="AO21" s="43"/>
      <c r="AP21" s="43">
        <f>A21</f>
        <v>11</v>
      </c>
      <c r="AQ21" s="58">
        <f>A27</f>
        <v>4</v>
      </c>
    </row>
    <row r="22" spans="1:43" ht="13.5" thickBot="1" x14ac:dyDescent="0.35">
      <c r="A22" s="148"/>
      <c r="B22"/>
      <c r="C22" s="112"/>
      <c r="D22" s="36" t="str">
        <f>IF(COUNTIF(seznam!$A$2:$A$53,A21)=1,VLOOKUP(A21,seznam!$A$2:$C$53,2,FALSE),"------")</f>
        <v>Macánek Martin</v>
      </c>
      <c r="E22" s="175"/>
      <c r="F22" s="107"/>
      <c r="G22" s="173"/>
      <c r="H22" s="123"/>
      <c r="I22" s="117"/>
      <c r="J22" s="118"/>
      <c r="K22" s="171"/>
      <c r="L22" s="107"/>
      <c r="M22" s="173"/>
      <c r="N22" s="103"/>
      <c r="O22" s="107"/>
      <c r="P22" s="105"/>
      <c r="Q22" s="103"/>
      <c r="R22" s="107"/>
      <c r="S22" s="105"/>
      <c r="T22" s="103"/>
      <c r="U22" s="107"/>
      <c r="V22" s="133"/>
      <c r="W22" s="110"/>
      <c r="X22" s="107"/>
      <c r="Y22" s="105"/>
      <c r="Z22" s="125"/>
      <c r="AA22" s="127"/>
      <c r="AC22" s="47" t="str">
        <f>D24</f>
        <v>Michalík Matěj</v>
      </c>
      <c r="AD22" s="48" t="s">
        <v>8</v>
      </c>
      <c r="AE22" s="49" t="str">
        <f>D26</f>
        <v>Barták Lukáš</v>
      </c>
      <c r="AF22" s="50" t="s">
        <v>73</v>
      </c>
      <c r="AG22" s="51" t="s">
        <v>83</v>
      </c>
      <c r="AH22" s="51" t="s">
        <v>73</v>
      </c>
      <c r="AI22" s="51"/>
      <c r="AJ22" s="52"/>
      <c r="AK22" s="53">
        <f>IF(AND(LEN(AF22)&gt;0,MID(AF22,1,1)&lt;&gt;"-"),"1","0")+IF(AND(LEN(AG22)&gt;0,MID(AG22,1,1)&lt;&gt;"-"),"1","0")+IF(AND(LEN(AH22)&gt;0,MID(AH22,1,1)&lt;&gt;"-"),"1","0")+IF(AND(LEN(AI22)&gt;0,MID(AI22,1,1)&lt;&gt;"-"),"1","0")+IF(AND(LEN(AJ22)&gt;0,MID(AJ22,1,1)&lt;&gt;"-"),"1","0")</f>
        <v>3</v>
      </c>
      <c r="AL22" s="54" t="s">
        <v>6</v>
      </c>
      <c r="AM22" s="55">
        <f>IF(AND(LEN(AF22)&gt;0,MID(AF22,1,1)="-"),"1","0")+IF(AND(LEN(AG22)&gt;0,MID(AG22,1,1)="-"),"1","0")+IF(AND(LEN(AH22)&gt;0,MID(AH22,1,1)="-"),"1","0")+IF(AND(LEN(AI22)&gt;0,MID(AI22,1,1)="-"),"1","0")+IF(AND(LEN(AJ22)&gt;0,MID(AJ22,1,1)="-"),"1","0")</f>
        <v>0</v>
      </c>
      <c r="AN22" s="41"/>
      <c r="AO22" s="43"/>
      <c r="AP22" s="43">
        <f>A23</f>
        <v>7</v>
      </c>
      <c r="AQ22" s="58">
        <f>A25</f>
        <v>12</v>
      </c>
    </row>
    <row r="23" spans="1:43" ht="13.5" thickBot="1" x14ac:dyDescent="0.35">
      <c r="A23" s="147">
        <v>7</v>
      </c>
      <c r="B23" s="32"/>
      <c r="C23" s="111">
        <v>3</v>
      </c>
      <c r="D23" s="35" t="str">
        <f>IF(COUNTIF(seznam!$A$2:$A$53,A23)=1,VLOOKUP(A23,seznam!$A$2:$C$53,3,FALSE),"------")</f>
        <v>Prace</v>
      </c>
      <c r="E23" s="174">
        <v>1</v>
      </c>
      <c r="F23" s="106" t="s">
        <v>6</v>
      </c>
      <c r="G23" s="176">
        <v>3</v>
      </c>
      <c r="H23" s="177">
        <v>3</v>
      </c>
      <c r="I23" s="106" t="s">
        <v>6</v>
      </c>
      <c r="J23" s="176">
        <v>2</v>
      </c>
      <c r="K23" s="121"/>
      <c r="L23" s="122"/>
      <c r="M23" s="151"/>
      <c r="N23" s="102">
        <f>AK22</f>
        <v>3</v>
      </c>
      <c r="O23" s="106" t="s">
        <v>6</v>
      </c>
      <c r="P23" s="104">
        <f>AM22</f>
        <v>0</v>
      </c>
      <c r="Q23" s="102">
        <f>AK30</f>
        <v>3</v>
      </c>
      <c r="R23" s="106" t="s">
        <v>6</v>
      </c>
      <c r="S23" s="104">
        <f>AM30</f>
        <v>0</v>
      </c>
      <c r="T23" s="102">
        <f>AK26</f>
        <v>2</v>
      </c>
      <c r="U23" s="106" t="s">
        <v>6</v>
      </c>
      <c r="V23" s="137">
        <f>AM26</f>
        <v>3</v>
      </c>
      <c r="W23" s="106">
        <f>H23+E23+N23+Q23+T23</f>
        <v>12</v>
      </c>
      <c r="X23" s="106" t="s">
        <v>6</v>
      </c>
      <c r="Y23" s="104">
        <f>J23+G23+P23+S23+V23</f>
        <v>8</v>
      </c>
      <c r="Z23" s="128">
        <v>8</v>
      </c>
      <c r="AA23" s="130">
        <v>8</v>
      </c>
      <c r="AC23" s="4" t="s">
        <v>11</v>
      </c>
    </row>
    <row r="24" spans="1:43" x14ac:dyDescent="0.3">
      <c r="A24" s="148"/>
      <c r="B24"/>
      <c r="C24" s="112"/>
      <c r="D24" s="36" t="str">
        <f>IF(COUNTIF(seznam!$A$2:$A$53,A23)=1,VLOOKUP(A23,seznam!$A$2:$C$53,2,FALSE),"------")</f>
        <v>Michalík Matěj</v>
      </c>
      <c r="E24" s="175"/>
      <c r="F24" s="107"/>
      <c r="G24" s="173"/>
      <c r="H24" s="171"/>
      <c r="I24" s="107"/>
      <c r="J24" s="173"/>
      <c r="K24" s="123"/>
      <c r="L24" s="117"/>
      <c r="M24" s="118"/>
      <c r="N24" s="103"/>
      <c r="O24" s="107"/>
      <c r="P24" s="105"/>
      <c r="Q24" s="103"/>
      <c r="R24" s="107"/>
      <c r="S24" s="105"/>
      <c r="T24" s="103"/>
      <c r="U24" s="107"/>
      <c r="V24" s="133"/>
      <c r="W24" s="110"/>
      <c r="X24" s="110"/>
      <c r="Y24" s="105"/>
      <c r="Z24" s="125"/>
      <c r="AA24" s="127"/>
      <c r="AC24" s="45" t="str">
        <f>D20</f>
        <v>Jež Vítek</v>
      </c>
      <c r="AD24" s="7" t="s">
        <v>8</v>
      </c>
      <c r="AE24" s="5" t="str">
        <f>D28</f>
        <v>Štěpánek Adam</v>
      </c>
      <c r="AF24" s="25" t="s">
        <v>102</v>
      </c>
      <c r="AG24" s="26"/>
      <c r="AH24" s="26"/>
      <c r="AI24" s="26"/>
      <c r="AJ24" s="28"/>
      <c r="AK24" s="12">
        <v>3</v>
      </c>
      <c r="AL24" s="13" t="s">
        <v>6</v>
      </c>
      <c r="AM24" s="14">
        <f>IF(AND(LEN(AF24)&gt;0,MID(AF24,1,1)="-"),"1","0")+IF(AND(LEN(AG24)&gt;0,MID(AG24,1,1)="-"),"1","0")+IF(AND(LEN(AH24)&gt;0,MID(AH24,1,1)="-"),"1","0")+IF(AND(LEN(AI24)&gt;0,MID(AI24,1,1)="-"),"1","0")+IF(AND(LEN(AJ24)&gt;0,MID(AJ24,1,1)="-"),"1","0")</f>
        <v>0</v>
      </c>
      <c r="AN24" s="41"/>
      <c r="AO24" s="43"/>
      <c r="AP24" s="43">
        <f>A19</f>
        <v>10</v>
      </c>
      <c r="AQ24" s="58">
        <f>A27</f>
        <v>4</v>
      </c>
    </row>
    <row r="25" spans="1:43" x14ac:dyDescent="0.3">
      <c r="A25" s="147">
        <v>12</v>
      </c>
      <c r="B25" s="32"/>
      <c r="C25" s="111">
        <v>4</v>
      </c>
      <c r="D25" s="35" t="str">
        <f>IF(COUNTIF(seznam!$A$2:$A$53,A25)=1,VLOOKUP(A25,seznam!$A$2:$C$53,3,FALSE),"------")</f>
        <v>KST Kunštát</v>
      </c>
      <c r="E25" s="119">
        <f>AM28</f>
        <v>3</v>
      </c>
      <c r="F25" s="106" t="s">
        <v>6</v>
      </c>
      <c r="G25" s="104">
        <f>AK28</f>
        <v>1</v>
      </c>
      <c r="H25" s="102">
        <f>AM25</f>
        <v>2</v>
      </c>
      <c r="I25" s="106" t="s">
        <v>6</v>
      </c>
      <c r="J25" s="104">
        <f>AK25</f>
        <v>3</v>
      </c>
      <c r="K25" s="102">
        <f>AM22</f>
        <v>0</v>
      </c>
      <c r="L25" s="106" t="s">
        <v>6</v>
      </c>
      <c r="M25" s="106">
        <f>AK22</f>
        <v>3</v>
      </c>
      <c r="N25" s="121"/>
      <c r="O25" s="122"/>
      <c r="P25" s="151"/>
      <c r="Q25" s="177">
        <v>3</v>
      </c>
      <c r="R25" s="106" t="s">
        <v>6</v>
      </c>
      <c r="S25" s="176">
        <v>2</v>
      </c>
      <c r="T25" s="177">
        <v>3</v>
      </c>
      <c r="U25" s="106" t="s">
        <v>6</v>
      </c>
      <c r="V25" s="182">
        <v>0</v>
      </c>
      <c r="W25" s="106">
        <f>H25+K25+E25+Q25+T25</f>
        <v>11</v>
      </c>
      <c r="X25" s="106" t="s">
        <v>6</v>
      </c>
      <c r="Y25" s="104">
        <f>J25+M25+G25+S25+V25</f>
        <v>9</v>
      </c>
      <c r="Z25" s="128">
        <v>8</v>
      </c>
      <c r="AA25" s="130">
        <v>10</v>
      </c>
      <c r="AC25" s="46" t="str">
        <f>D22</f>
        <v>Macánek Martin</v>
      </c>
      <c r="AD25" s="8" t="s">
        <v>8</v>
      </c>
      <c r="AE25" s="6" t="str">
        <f>D26</f>
        <v>Barták Lukáš</v>
      </c>
      <c r="AF25" s="27" t="s">
        <v>75</v>
      </c>
      <c r="AG25" s="24" t="s">
        <v>103</v>
      </c>
      <c r="AH25" s="24" t="s">
        <v>80</v>
      </c>
      <c r="AI25" s="24" t="s">
        <v>75</v>
      </c>
      <c r="AJ25" s="29" t="s">
        <v>83</v>
      </c>
      <c r="AK25" s="15">
        <f>IF(AND(LEN(AF25)&gt;0,MID(AF25,1,1)&lt;&gt;"-"),"1","0")+IF(AND(LEN(AG25)&gt;0,MID(AG25,1,1)&lt;&gt;"-"),"1","0")+IF(AND(LEN(AH25)&gt;0,MID(AH25,1,1)&lt;&gt;"-"),"1","0")+IF(AND(LEN(AI25)&gt;0,MID(AI25,1,1)&lt;&gt;"-"),"1","0")+IF(AND(LEN(AJ25)&gt;0,MID(AJ25,1,1)&lt;&gt;"-"),"1","0")</f>
        <v>3</v>
      </c>
      <c r="AL25" s="16" t="s">
        <v>6</v>
      </c>
      <c r="AM25" s="17">
        <f>IF(AND(LEN(AF25)&gt;0,MID(AF25,1,1)="-"),"1","0")+IF(AND(LEN(AG25)&gt;0,MID(AG25,1,1)="-"),"1","0")+IF(AND(LEN(AH25)&gt;0,MID(AH25,1,1)="-"),"1","0")+IF(AND(LEN(AI25)&gt;0,MID(AI25,1,1)="-"),"1","0")+IF(AND(LEN(AJ25)&gt;0,MID(AJ25,1,1)="-"),"1","0")</f>
        <v>2</v>
      </c>
      <c r="AN25" s="41"/>
      <c r="AO25" s="43"/>
      <c r="AP25" s="43">
        <f>A21</f>
        <v>11</v>
      </c>
      <c r="AQ25" s="58">
        <f>A25</f>
        <v>12</v>
      </c>
    </row>
    <row r="26" spans="1:43" ht="13.5" thickBot="1" x14ac:dyDescent="0.35">
      <c r="A26" s="148"/>
      <c r="B26"/>
      <c r="C26" s="112"/>
      <c r="D26" s="36" t="str">
        <f>IF(COUNTIF(seznam!$A$2:$A$53,A25)=1,VLOOKUP(A25,seznam!$A$2:$C$53,2,FALSE),"------")</f>
        <v>Barták Lukáš</v>
      </c>
      <c r="E26" s="120"/>
      <c r="F26" s="107"/>
      <c r="G26" s="105"/>
      <c r="H26" s="103"/>
      <c r="I26" s="107"/>
      <c r="J26" s="105"/>
      <c r="K26" s="103"/>
      <c r="L26" s="107"/>
      <c r="M26" s="110"/>
      <c r="N26" s="123"/>
      <c r="O26" s="117"/>
      <c r="P26" s="118"/>
      <c r="Q26" s="171"/>
      <c r="R26" s="107"/>
      <c r="S26" s="173"/>
      <c r="T26" s="171"/>
      <c r="U26" s="107"/>
      <c r="V26" s="183"/>
      <c r="W26" s="110"/>
      <c r="X26" s="110"/>
      <c r="Y26" s="105"/>
      <c r="Z26" s="125"/>
      <c r="AA26" s="146"/>
      <c r="AC26" s="47" t="str">
        <f>D24</f>
        <v>Michalík Matěj</v>
      </c>
      <c r="AD26" s="48" t="s">
        <v>8</v>
      </c>
      <c r="AE26" s="49" t="str">
        <f>D30</f>
        <v>Herman Jan</v>
      </c>
      <c r="AF26" s="50" t="s">
        <v>93</v>
      </c>
      <c r="AG26" s="51" t="s">
        <v>85</v>
      </c>
      <c r="AH26" s="51" t="s">
        <v>73</v>
      </c>
      <c r="AI26" s="51" t="s">
        <v>72</v>
      </c>
      <c r="AJ26" s="52" t="s">
        <v>82</v>
      </c>
      <c r="AK26" s="53">
        <f>IF(AND(LEN(AF26)&gt;0,MID(AF26,1,1)&lt;&gt;"-"),"1","0")+IF(AND(LEN(AG26)&gt;0,MID(AG26,1,1)&lt;&gt;"-"),"1","0")+IF(AND(LEN(AH26)&gt;0,MID(AH26,1,1)&lt;&gt;"-"),"1","0")+IF(AND(LEN(AI26)&gt;0,MID(AI26,1,1)&lt;&gt;"-"),"1","0")+IF(AND(LEN(AJ26)&gt;0,MID(AJ26,1,1)&lt;&gt;"-"),"1","0")</f>
        <v>2</v>
      </c>
      <c r="AL26" s="54" t="s">
        <v>6</v>
      </c>
      <c r="AM26" s="55">
        <f>IF(AND(LEN(AF26)&gt;0,MID(AF26,1,1)="-"),"1","0")+IF(AND(LEN(AG26)&gt;0,MID(AG26,1,1)="-"),"1","0")+IF(AND(LEN(AH26)&gt;0,MID(AH26,1,1)="-"),"1","0")+IF(AND(LEN(AI26)&gt;0,MID(AI26,1,1)="-"),"1","0")+IF(AND(LEN(AJ26)&gt;0,MID(AJ26,1,1)="-"),"1","0")</f>
        <v>3</v>
      </c>
      <c r="AN26" s="41"/>
      <c r="AO26" s="43"/>
      <c r="AP26" s="43">
        <f>A23</f>
        <v>7</v>
      </c>
      <c r="AQ26" s="58">
        <f>A29</f>
        <v>9</v>
      </c>
    </row>
    <row r="27" spans="1:43" ht="13.5" thickBot="1" x14ac:dyDescent="0.35">
      <c r="A27" s="147">
        <v>4</v>
      </c>
      <c r="B27" s="32"/>
      <c r="C27" s="111">
        <v>5</v>
      </c>
      <c r="D27" s="35" t="str">
        <f>IF(COUNTIF(seznam!$A$2:$A$53,A27)=1,VLOOKUP(A27,seznam!$A$2:$C$53,3,FALSE),"------")</f>
        <v>STP Mikulov</v>
      </c>
      <c r="E27" s="119">
        <f>AM24</f>
        <v>0</v>
      </c>
      <c r="F27" s="106" t="s">
        <v>6</v>
      </c>
      <c r="G27" s="104">
        <f>AK24</f>
        <v>3</v>
      </c>
      <c r="H27" s="102">
        <f>AM21</f>
        <v>0</v>
      </c>
      <c r="I27" s="106" t="s">
        <v>6</v>
      </c>
      <c r="J27" s="104">
        <f>AK21</f>
        <v>3</v>
      </c>
      <c r="K27" s="102">
        <f>AM30</f>
        <v>0</v>
      </c>
      <c r="L27" s="106" t="s">
        <v>6</v>
      </c>
      <c r="M27" s="106">
        <f>AK30</f>
        <v>3</v>
      </c>
      <c r="N27" s="177">
        <v>2</v>
      </c>
      <c r="O27" s="106" t="s">
        <v>6</v>
      </c>
      <c r="P27" s="176">
        <v>3</v>
      </c>
      <c r="Q27" s="121"/>
      <c r="R27" s="122"/>
      <c r="S27" s="151"/>
      <c r="T27" s="177">
        <v>3</v>
      </c>
      <c r="U27" s="106" t="s">
        <v>6</v>
      </c>
      <c r="V27" s="182">
        <v>0</v>
      </c>
      <c r="W27" s="106">
        <f>H27+K27+N27+E27+T27</f>
        <v>5</v>
      </c>
      <c r="X27" s="106" t="s">
        <v>6</v>
      </c>
      <c r="Y27" s="104">
        <f>J27+M27+P27+G27+V27</f>
        <v>12</v>
      </c>
      <c r="Z27" s="128">
        <v>3</v>
      </c>
      <c r="AA27" s="130">
        <v>12</v>
      </c>
      <c r="AC27" s="4" t="s">
        <v>12</v>
      </c>
    </row>
    <row r="28" spans="1:43" x14ac:dyDescent="0.3">
      <c r="A28" s="148"/>
      <c r="B28"/>
      <c r="C28" s="112"/>
      <c r="D28" s="36" t="str">
        <f>IF(COUNTIF(seznam!$A$2:$A$53,A27)=1,VLOOKUP(A27,seznam!$A$2:$C$53,2,FALSE),"------")</f>
        <v>Štěpánek Adam</v>
      </c>
      <c r="E28" s="120"/>
      <c r="F28" s="107"/>
      <c r="G28" s="105"/>
      <c r="H28" s="103"/>
      <c r="I28" s="107"/>
      <c r="J28" s="105"/>
      <c r="K28" s="103"/>
      <c r="L28" s="107"/>
      <c r="M28" s="110"/>
      <c r="N28" s="171"/>
      <c r="O28" s="107"/>
      <c r="P28" s="173"/>
      <c r="Q28" s="123"/>
      <c r="R28" s="117"/>
      <c r="S28" s="118"/>
      <c r="T28" s="171"/>
      <c r="U28" s="107"/>
      <c r="V28" s="183"/>
      <c r="W28" s="110"/>
      <c r="X28" s="107"/>
      <c r="Y28" s="105"/>
      <c r="Z28" s="125"/>
      <c r="AA28" s="146"/>
      <c r="AC28" s="45" t="str">
        <f>D20</f>
        <v>Jež Vítek</v>
      </c>
      <c r="AD28" s="7" t="s">
        <v>8</v>
      </c>
      <c r="AE28" s="5" t="str">
        <f>D26</f>
        <v>Barták Lukáš</v>
      </c>
      <c r="AF28" s="25" t="s">
        <v>83</v>
      </c>
      <c r="AG28" s="26" t="s">
        <v>95</v>
      </c>
      <c r="AH28" s="26" t="s">
        <v>93</v>
      </c>
      <c r="AI28" s="26" t="s">
        <v>78</v>
      </c>
      <c r="AJ28" s="28"/>
      <c r="AK28" s="12">
        <f>IF(AND(LEN(AF28)&gt;0,MID(AF28,1,1)&lt;&gt;"-"),"1","0")+IF(AND(LEN(AG28)&gt;0,MID(AG28,1,1)&lt;&gt;"-"),"1","0")+IF(AND(LEN(AH28)&gt;0,MID(AH28,1,1)&lt;&gt;"-"),"1","0")+IF(AND(LEN(AI28)&gt;0,MID(AI28,1,1)&lt;&gt;"-"),"1","0")+IF(AND(LEN(AJ28)&gt;0,MID(AJ28,1,1)&lt;&gt;"-"),"1","0")</f>
        <v>1</v>
      </c>
      <c r="AL28" s="13" t="s">
        <v>6</v>
      </c>
      <c r="AM28" s="14">
        <f>IF(AND(LEN(AF28)&gt;0,MID(AF28,1,1)="-"),"1","0")+IF(AND(LEN(AG28)&gt;0,MID(AG28,1,1)="-"),"1","0")+IF(AND(LEN(AH28)&gt;0,MID(AH28,1,1)="-"),"1","0")+IF(AND(LEN(AI28)&gt;0,MID(AI28,1,1)="-"),"1","0")+IF(AND(LEN(AJ28)&gt;0,MID(AJ28,1,1)="-"),"1","0")</f>
        <v>3</v>
      </c>
      <c r="AN28" s="41"/>
      <c r="AO28" s="43"/>
      <c r="AP28" s="43">
        <f>A19</f>
        <v>10</v>
      </c>
      <c r="AQ28" s="58">
        <f>A25</f>
        <v>12</v>
      </c>
    </row>
    <row r="29" spans="1:43" x14ac:dyDescent="0.3">
      <c r="A29" s="147">
        <v>9</v>
      </c>
      <c r="B29" s="32"/>
      <c r="C29" s="111">
        <v>6</v>
      </c>
      <c r="D29" s="35" t="str">
        <f>IF(COUNTIF(seznam!$A$2:$A$53,A29)=1,VLOOKUP(A29,seznam!$A$2:$C$53,3,FALSE),"------")</f>
        <v>KST FOSFA LVA</v>
      </c>
      <c r="E29" s="119">
        <f>AM20</f>
        <v>1</v>
      </c>
      <c r="F29" s="106" t="s">
        <v>6</v>
      </c>
      <c r="G29" s="104">
        <f>AK20</f>
        <v>3</v>
      </c>
      <c r="H29" s="102">
        <f>AM29</f>
        <v>1</v>
      </c>
      <c r="I29" s="106" t="s">
        <v>6</v>
      </c>
      <c r="J29" s="104">
        <f>AK29</f>
        <v>3</v>
      </c>
      <c r="K29" s="102">
        <f>AM26</f>
        <v>3</v>
      </c>
      <c r="L29" s="106" t="s">
        <v>6</v>
      </c>
      <c r="M29" s="106">
        <f>AK26</f>
        <v>2</v>
      </c>
      <c r="N29" s="177">
        <v>0</v>
      </c>
      <c r="O29" s="106" t="s">
        <v>6</v>
      </c>
      <c r="P29" s="176">
        <v>3</v>
      </c>
      <c r="Q29" s="177">
        <v>0</v>
      </c>
      <c r="R29" s="106" t="s">
        <v>6</v>
      </c>
      <c r="S29" s="176">
        <v>3</v>
      </c>
      <c r="T29" s="121"/>
      <c r="U29" s="122"/>
      <c r="V29" s="142"/>
      <c r="W29" s="106">
        <f>H29+K29+N29+Q29+E29</f>
        <v>5</v>
      </c>
      <c r="X29" s="106" t="s">
        <v>6</v>
      </c>
      <c r="Y29" s="104">
        <f>J29+M29+P29+S29+G29</f>
        <v>14</v>
      </c>
      <c r="Z29" s="128">
        <v>6</v>
      </c>
      <c r="AA29" s="130">
        <v>11</v>
      </c>
      <c r="AC29" s="46" t="str">
        <f>D22</f>
        <v>Macánek Martin</v>
      </c>
      <c r="AD29" s="8" t="s">
        <v>8</v>
      </c>
      <c r="AE29" s="6" t="str">
        <f>D30</f>
        <v>Herman Jan</v>
      </c>
      <c r="AF29" s="27" t="s">
        <v>73</v>
      </c>
      <c r="AG29" s="24" t="s">
        <v>83</v>
      </c>
      <c r="AH29" s="24" t="s">
        <v>80</v>
      </c>
      <c r="AI29" s="24" t="s">
        <v>83</v>
      </c>
      <c r="AJ29" s="29"/>
      <c r="AK29" s="15">
        <f>IF(AND(LEN(AF29)&gt;0,MID(AF29,1,1)&lt;&gt;"-"),"1","0")+IF(AND(LEN(AG29)&gt;0,MID(AG29,1,1)&lt;&gt;"-"),"1","0")+IF(AND(LEN(AH29)&gt;0,MID(AH29,1,1)&lt;&gt;"-"),"1","0")+IF(AND(LEN(AI29)&gt;0,MID(AI29,1,1)&lt;&gt;"-"),"1","0")+IF(AND(LEN(AJ29)&gt;0,MID(AJ29,1,1)&lt;&gt;"-"),"1","0")</f>
        <v>3</v>
      </c>
      <c r="AL29" s="16" t="s">
        <v>6</v>
      </c>
      <c r="AM29" s="17">
        <f>IF(AND(LEN(AF29)&gt;0,MID(AF29,1,1)="-"),"1","0")+IF(AND(LEN(AG29)&gt;0,MID(AG29,1,1)="-"),"1","0")+IF(AND(LEN(AH29)&gt;0,MID(AH29,1,1)="-"),"1","0")+IF(AND(LEN(AI29)&gt;0,MID(AI29,1,1)="-"),"1","0")+IF(AND(LEN(AJ29)&gt;0,MID(AJ29,1,1)="-"),"1","0")</f>
        <v>1</v>
      </c>
      <c r="AN29" s="41"/>
      <c r="AO29" s="43"/>
      <c r="AP29" s="43">
        <f>A21</f>
        <v>11</v>
      </c>
      <c r="AQ29" s="58">
        <f>A29</f>
        <v>9</v>
      </c>
    </row>
    <row r="30" spans="1:43" ht="13.5" thickBot="1" x14ac:dyDescent="0.35">
      <c r="A30" s="148"/>
      <c r="B30"/>
      <c r="C30" s="149"/>
      <c r="D30" s="23" t="str">
        <f>IF(COUNTIF(seznam!$A$2:$A$53,A29)=1,VLOOKUP(A29,seznam!$A$2:$C$53,2,FALSE),"------")</f>
        <v>Herman Jan</v>
      </c>
      <c r="E30" s="150"/>
      <c r="F30" s="136"/>
      <c r="G30" s="134"/>
      <c r="H30" s="135"/>
      <c r="I30" s="136"/>
      <c r="J30" s="134"/>
      <c r="K30" s="135"/>
      <c r="L30" s="136"/>
      <c r="M30" s="141"/>
      <c r="N30" s="178"/>
      <c r="O30" s="136"/>
      <c r="P30" s="179"/>
      <c r="Q30" s="178"/>
      <c r="R30" s="136"/>
      <c r="S30" s="179"/>
      <c r="T30" s="143"/>
      <c r="U30" s="144"/>
      <c r="V30" s="145"/>
      <c r="W30" s="141"/>
      <c r="X30" s="141"/>
      <c r="Y30" s="134"/>
      <c r="Z30" s="139"/>
      <c r="AA30" s="140"/>
      <c r="AC30" s="47" t="str">
        <f>D24</f>
        <v>Michalík Matěj</v>
      </c>
      <c r="AD30" s="48" t="s">
        <v>8</v>
      </c>
      <c r="AE30" s="49" t="str">
        <f>D28</f>
        <v>Štěpánek Adam</v>
      </c>
      <c r="AF30" s="50" t="s">
        <v>102</v>
      </c>
      <c r="AG30" s="51"/>
      <c r="AH30" s="51"/>
      <c r="AI30" s="51"/>
      <c r="AJ30" s="52"/>
      <c r="AK30" s="53">
        <v>3</v>
      </c>
      <c r="AL30" s="54" t="s">
        <v>6</v>
      </c>
      <c r="AM30" s="55">
        <f>IF(AND(LEN(AF30)&gt;0,MID(AF30,1,1)="-"),"1","0")+IF(AND(LEN(AG30)&gt;0,MID(AG30,1,1)="-"),"1","0")+IF(AND(LEN(AH30)&gt;0,MID(AH30,1,1)="-"),"1","0")+IF(AND(LEN(AI30)&gt;0,MID(AI30,1,1)="-"),"1","0")+IF(AND(LEN(AJ30)&gt;0,MID(AJ30,1,1)="-"),"1","0")</f>
        <v>0</v>
      </c>
      <c r="AN30" s="41"/>
      <c r="AO30" s="43"/>
      <c r="AP30" s="43">
        <f>A23</f>
        <v>7</v>
      </c>
      <c r="AQ30" s="58">
        <f>A27</f>
        <v>4</v>
      </c>
    </row>
    <row r="50" spans="1:27" x14ac:dyDescent="0.3">
      <c r="A50"/>
      <c r="B50"/>
      <c r="C50"/>
      <c r="D50" s="33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</row>
  </sheetData>
  <mergeCells count="300">
    <mergeCell ref="Y4:Y5"/>
    <mergeCell ref="Z4:Z5"/>
    <mergeCell ref="AA4:AA5"/>
    <mergeCell ref="C6:C7"/>
    <mergeCell ref="N6:N7"/>
    <mergeCell ref="O6:O7"/>
    <mergeCell ref="P6:P7"/>
    <mergeCell ref="T6:T7"/>
    <mergeCell ref="U6:U7"/>
    <mergeCell ref="V6:V7"/>
    <mergeCell ref="E4:G5"/>
    <mergeCell ref="Z6:Z7"/>
    <mergeCell ref="C4:C5"/>
    <mergeCell ref="T4:T5"/>
    <mergeCell ref="U4:U5"/>
    <mergeCell ref="V4:V5"/>
    <mergeCell ref="W4:W5"/>
    <mergeCell ref="Q4:Q5"/>
    <mergeCell ref="R4:R5"/>
    <mergeCell ref="S4:S5"/>
    <mergeCell ref="X4:X5"/>
    <mergeCell ref="Z8:Z9"/>
    <mergeCell ref="T10:T11"/>
    <mergeCell ref="Q10:Q11"/>
    <mergeCell ref="R10:R11"/>
    <mergeCell ref="S10:S11"/>
    <mergeCell ref="Y6:Y7"/>
    <mergeCell ref="AA8:AA9"/>
    <mergeCell ref="Z10:Z11"/>
    <mergeCell ref="AA10:AA11"/>
    <mergeCell ref="Y10:Y11"/>
    <mergeCell ref="U10:U11"/>
    <mergeCell ref="V10:V11"/>
    <mergeCell ref="AA6:AA7"/>
    <mergeCell ref="W10:W11"/>
    <mergeCell ref="X10:X11"/>
    <mergeCell ref="W8:W9"/>
    <mergeCell ref="X6:X7"/>
    <mergeCell ref="W6:W7"/>
    <mergeCell ref="X8:X9"/>
    <mergeCell ref="V8:V9"/>
    <mergeCell ref="Q6:Q7"/>
    <mergeCell ref="Q8:Q9"/>
    <mergeCell ref="S8:S9"/>
    <mergeCell ref="R8:R9"/>
    <mergeCell ref="AA29:AA30"/>
    <mergeCell ref="R29:R30"/>
    <mergeCell ref="S29:S30"/>
    <mergeCell ref="Y29:Y30"/>
    <mergeCell ref="Z29:Z30"/>
    <mergeCell ref="T29:V30"/>
    <mergeCell ref="W29:W30"/>
    <mergeCell ref="X29:X30"/>
    <mergeCell ref="Z12:Z13"/>
    <mergeCell ref="T12:T13"/>
    <mergeCell ref="U12:U13"/>
    <mergeCell ref="V12:V13"/>
    <mergeCell ref="W12:W13"/>
    <mergeCell ref="Q12:S13"/>
    <mergeCell ref="AA12:AA13"/>
    <mergeCell ref="X12:X13"/>
    <mergeCell ref="Z14:Z15"/>
    <mergeCell ref="AA14:AA15"/>
    <mergeCell ref="X27:X28"/>
    <mergeCell ref="V27:V28"/>
    <mergeCell ref="Q29:Q30"/>
    <mergeCell ref="X23:X24"/>
    <mergeCell ref="Y23:Y24"/>
    <mergeCell ref="Z23:Z24"/>
    <mergeCell ref="A29:A30"/>
    <mergeCell ref="C29:C30"/>
    <mergeCell ref="E29:E30"/>
    <mergeCell ref="F29:F30"/>
    <mergeCell ref="G29:G30"/>
    <mergeCell ref="H29:H30"/>
    <mergeCell ref="N29:N30"/>
    <mergeCell ref="O29:O30"/>
    <mergeCell ref="P29:P30"/>
    <mergeCell ref="I29:I30"/>
    <mergeCell ref="J29:J30"/>
    <mergeCell ref="K29:K30"/>
    <mergeCell ref="L29:L30"/>
    <mergeCell ref="M29:M30"/>
    <mergeCell ref="A27:A28"/>
    <mergeCell ref="C27:C28"/>
    <mergeCell ref="E27:E28"/>
    <mergeCell ref="F27:F28"/>
    <mergeCell ref="G27:G28"/>
    <mergeCell ref="N27:N28"/>
    <mergeCell ref="O27:O28"/>
    <mergeCell ref="P27:P28"/>
    <mergeCell ref="Q27:S28"/>
    <mergeCell ref="K25:K26"/>
    <mergeCell ref="L25:L26"/>
    <mergeCell ref="M25:M26"/>
    <mergeCell ref="H27:H28"/>
    <mergeCell ref="W25:W26"/>
    <mergeCell ref="X25:X26"/>
    <mergeCell ref="Y25:Y26"/>
    <mergeCell ref="Z25:Z26"/>
    <mergeCell ref="AA25:AA26"/>
    <mergeCell ref="S25:S26"/>
    <mergeCell ref="T25:T26"/>
    <mergeCell ref="U25:U26"/>
    <mergeCell ref="V25:V26"/>
    <mergeCell ref="I27:I28"/>
    <mergeCell ref="J27:J28"/>
    <mergeCell ref="K27:K28"/>
    <mergeCell ref="L27:L28"/>
    <mergeCell ref="M27:M28"/>
    <mergeCell ref="T27:T28"/>
    <mergeCell ref="U27:U28"/>
    <mergeCell ref="Y27:Y28"/>
    <mergeCell ref="Z27:Z28"/>
    <mergeCell ref="AA27:AA28"/>
    <mergeCell ref="W27:W28"/>
    <mergeCell ref="AA23:AA24"/>
    <mergeCell ref="S23:S24"/>
    <mergeCell ref="T23:T24"/>
    <mergeCell ref="U23:U24"/>
    <mergeCell ref="V23:V24"/>
    <mergeCell ref="A25:A26"/>
    <mergeCell ref="C25:C26"/>
    <mergeCell ref="E25:E26"/>
    <mergeCell ref="F25:F26"/>
    <mergeCell ref="G25:G26"/>
    <mergeCell ref="W23:W24"/>
    <mergeCell ref="N23:N24"/>
    <mergeCell ref="O23:O24"/>
    <mergeCell ref="P23:P24"/>
    <mergeCell ref="Q23:Q24"/>
    <mergeCell ref="N25:P26"/>
    <mergeCell ref="Q25:Q26"/>
    <mergeCell ref="R25:R26"/>
    <mergeCell ref="H25:H26"/>
    <mergeCell ref="I25:I26"/>
    <mergeCell ref="J25:J26"/>
    <mergeCell ref="A23:A24"/>
    <mergeCell ref="C23:C24"/>
    <mergeCell ref="E23:E24"/>
    <mergeCell ref="F23:F24"/>
    <mergeCell ref="G23:G24"/>
    <mergeCell ref="T21:T22"/>
    <mergeCell ref="R23:R24"/>
    <mergeCell ref="H23:H24"/>
    <mergeCell ref="I23:I24"/>
    <mergeCell ref="J23:J24"/>
    <mergeCell ref="K23:M24"/>
    <mergeCell ref="N21:N22"/>
    <mergeCell ref="O21:O22"/>
    <mergeCell ref="X19:X20"/>
    <mergeCell ref="Y19:Y20"/>
    <mergeCell ref="Z19:Z20"/>
    <mergeCell ref="AA19:AA20"/>
    <mergeCell ref="A21:A22"/>
    <mergeCell ref="C21:C22"/>
    <mergeCell ref="E21:E22"/>
    <mergeCell ref="F21:F22"/>
    <mergeCell ref="G21:G22"/>
    <mergeCell ref="H21:J22"/>
    <mergeCell ref="P21:P22"/>
    <mergeCell ref="Q21:Q22"/>
    <mergeCell ref="R21:R22"/>
    <mergeCell ref="S21:S22"/>
    <mergeCell ref="K21:K22"/>
    <mergeCell ref="L21:L22"/>
    <mergeCell ref="M21:M22"/>
    <mergeCell ref="X21:X22"/>
    <mergeCell ref="Y21:Y22"/>
    <mergeCell ref="Z21:Z22"/>
    <mergeCell ref="AA21:AA22"/>
    <mergeCell ref="W21:W22"/>
    <mergeCell ref="U21:U22"/>
    <mergeCell ref="V21:V22"/>
    <mergeCell ref="U19:U20"/>
    <mergeCell ref="V19:V20"/>
    <mergeCell ref="W19:W20"/>
    <mergeCell ref="O19:O20"/>
    <mergeCell ref="P19:P20"/>
    <mergeCell ref="Q19:Q20"/>
    <mergeCell ref="R19:R20"/>
    <mergeCell ref="S19:S20"/>
    <mergeCell ref="T19:T20"/>
    <mergeCell ref="L19:L20"/>
    <mergeCell ref="M19:M20"/>
    <mergeCell ref="N19:N20"/>
    <mergeCell ref="A19:A20"/>
    <mergeCell ref="I19:I20"/>
    <mergeCell ref="J19:J20"/>
    <mergeCell ref="K19:K20"/>
    <mergeCell ref="C19:C20"/>
    <mergeCell ref="E19:G20"/>
    <mergeCell ref="H19:H20"/>
    <mergeCell ref="C17:D18"/>
    <mergeCell ref="E17:G18"/>
    <mergeCell ref="A14:A15"/>
    <mergeCell ref="W14:W15"/>
    <mergeCell ref="Y14:Y15"/>
    <mergeCell ref="R14:R15"/>
    <mergeCell ref="J14:J15"/>
    <mergeCell ref="Q14:Q15"/>
    <mergeCell ref="K14:K15"/>
    <mergeCell ref="L14:L15"/>
    <mergeCell ref="C14:C15"/>
    <mergeCell ref="N14:N15"/>
    <mergeCell ref="O14:O15"/>
    <mergeCell ref="P14:P15"/>
    <mergeCell ref="E14:E15"/>
    <mergeCell ref="F14:F15"/>
    <mergeCell ref="G14:G15"/>
    <mergeCell ref="S14:S15"/>
    <mergeCell ref="T14:V15"/>
    <mergeCell ref="M14:M15"/>
    <mergeCell ref="H14:H15"/>
    <mergeCell ref="I14:I15"/>
    <mergeCell ref="N12:N13"/>
    <mergeCell ref="C12:C13"/>
    <mergeCell ref="O12:O13"/>
    <mergeCell ref="P12:P13"/>
    <mergeCell ref="I12:I13"/>
    <mergeCell ref="J12:J13"/>
    <mergeCell ref="Y8:Y9"/>
    <mergeCell ref="C8:C9"/>
    <mergeCell ref="N8:N9"/>
    <mergeCell ref="O8:O9"/>
    <mergeCell ref="P8:P9"/>
    <mergeCell ref="E8:E9"/>
    <mergeCell ref="F8:F9"/>
    <mergeCell ref="C10:C11"/>
    <mergeCell ref="N10:P11"/>
    <mergeCell ref="G8:G9"/>
    <mergeCell ref="H8:H9"/>
    <mergeCell ref="I8:I9"/>
    <mergeCell ref="E12:E13"/>
    <mergeCell ref="F12:F13"/>
    <mergeCell ref="G12:G13"/>
    <mergeCell ref="H10:H11"/>
    <mergeCell ref="I10:I11"/>
    <mergeCell ref="J8:J9"/>
    <mergeCell ref="A6:A7"/>
    <mergeCell ref="E6:E7"/>
    <mergeCell ref="F6:F7"/>
    <mergeCell ref="G6:G7"/>
    <mergeCell ref="H6:J7"/>
    <mergeCell ref="J10:J11"/>
    <mergeCell ref="K10:K11"/>
    <mergeCell ref="L10:L11"/>
    <mergeCell ref="Y12:Y13"/>
    <mergeCell ref="A8:A9"/>
    <mergeCell ref="A10:A11"/>
    <mergeCell ref="A12:A13"/>
    <mergeCell ref="M10:M11"/>
    <mergeCell ref="L12:L13"/>
    <mergeCell ref="M12:M13"/>
    <mergeCell ref="K12:K13"/>
    <mergeCell ref="L6:L7"/>
    <mergeCell ref="M6:M7"/>
    <mergeCell ref="K8:M9"/>
    <mergeCell ref="K6:K7"/>
    <mergeCell ref="E10:E11"/>
    <mergeCell ref="F10:F11"/>
    <mergeCell ref="G10:G11"/>
    <mergeCell ref="H12:H13"/>
    <mergeCell ref="E2:G3"/>
    <mergeCell ref="H2:J3"/>
    <mergeCell ref="K2:M3"/>
    <mergeCell ref="N4:N5"/>
    <mergeCell ref="O4:O5"/>
    <mergeCell ref="P4:P5"/>
    <mergeCell ref="A4:A5"/>
    <mergeCell ref="H4:H5"/>
    <mergeCell ref="I4:I5"/>
    <mergeCell ref="J4:J5"/>
    <mergeCell ref="K4:K5"/>
    <mergeCell ref="L4:L5"/>
    <mergeCell ref="M4:M5"/>
    <mergeCell ref="AC17:AM18"/>
    <mergeCell ref="AC1:AM1"/>
    <mergeCell ref="AT1:BD1"/>
    <mergeCell ref="W17:Y18"/>
    <mergeCell ref="Z17:Z18"/>
    <mergeCell ref="AA17:AA18"/>
    <mergeCell ref="W2:Y3"/>
    <mergeCell ref="Z2:Z3"/>
    <mergeCell ref="AA2:AA3"/>
    <mergeCell ref="C1:AA1"/>
    <mergeCell ref="R6:R7"/>
    <mergeCell ref="S6:S7"/>
    <mergeCell ref="T8:T9"/>
    <mergeCell ref="U8:U9"/>
    <mergeCell ref="X14:X15"/>
    <mergeCell ref="H17:J18"/>
    <mergeCell ref="K17:M18"/>
    <mergeCell ref="N17:P18"/>
    <mergeCell ref="Q17:S18"/>
    <mergeCell ref="T17:V18"/>
    <mergeCell ref="N2:P3"/>
    <mergeCell ref="Q2:S3"/>
    <mergeCell ref="T2:V3"/>
    <mergeCell ref="C2:D3"/>
  </mergeCells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  <colBreaks count="2" manualBreakCount="2">
    <brk id="28" max="29" man="1"/>
    <brk id="44" max="44" man="1"/>
  </colBreaks>
  <ignoredErrors>
    <ignoredError sqref="C16:D16 H27:M28 H12:M13 AC11:AM11 C18:D18 D17 AC18:AM19 AD17:AM17 C4 C5 C6 C7 C8 C9 C10 C11 C12 C13 C14 C15 C30 C19 C20 C21 C22 C23 C24 C25 C26 C27 C28 C29 AC23:AM23 AC21:AE21 AG21:AJ21 AL21:AM21 AC25:AE25 AC24:AE24 AG24:AJ24 AL24:AM24 AC30:AE30 AG30:AJ30 AL30:AM30 AC22:AE22 AI22:AM22 AC20:AE20 AJ20:AM20 AC9:AE9 AJ9:AM9 AC10:AE10 AK10:AM10 AC27:AM27 AC26:AE26 AK26:AM26 AK25:AM25 AC15:AM16 AC13:AE13 AI13:AM13 AC14:AE14 AJ14:AM14 AC29:AE29 AC28:AE28 AJ28:AM28 AJ29:AM29 AC12:AE12 AK12:AM12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22CD6-E24F-4FAD-96FB-231C23C12408}">
  <sheetPr>
    <pageSetUpPr fitToPage="1"/>
  </sheetPr>
  <dimension ref="A1:BH50"/>
  <sheetViews>
    <sheetView zoomScaleNormal="100" zoomScaleSheetLayoutView="100" workbookViewId="0">
      <selection activeCell="AC17" sqref="AC17:AM18"/>
    </sheetView>
  </sheetViews>
  <sheetFormatPr defaultRowHeight="13" x14ac:dyDescent="0.3"/>
  <cols>
    <col min="1" max="1" width="3.453125" style="2" customWidth="1"/>
    <col min="2" max="3" width="2" style="2" customWidth="1"/>
    <col min="4" max="4" width="21.1796875" style="2" customWidth="1"/>
    <col min="5" max="22" width="2" style="2" customWidth="1"/>
    <col min="23" max="25" width="2.6328125" style="2" customWidth="1"/>
    <col min="26" max="26" width="5.7265625" style="2" customWidth="1"/>
    <col min="27" max="27" width="5.7265625" style="10" customWidth="1"/>
    <col min="28" max="28" width="2.54296875" style="2" customWidth="1"/>
    <col min="29" max="29" width="18.7265625" style="4" customWidth="1"/>
    <col min="30" max="30" width="2.7265625" style="3" customWidth="1"/>
    <col min="31" max="31" width="18.7265625" style="4" customWidth="1"/>
    <col min="32" max="36" width="2.7265625" style="3" customWidth="1"/>
    <col min="37" max="40" width="2.7265625" style="11" customWidth="1"/>
    <col min="41" max="41" width="6.26953125" style="3" customWidth="1"/>
    <col min="42" max="42" width="5.81640625" style="3" customWidth="1"/>
    <col min="43" max="43" width="5.54296875" style="4" customWidth="1"/>
    <col min="44" max="44" width="3.1796875" style="2" customWidth="1"/>
    <col min="45" max="45" width="4.26953125" customWidth="1"/>
    <col min="46" max="46" width="18.7265625" customWidth="1"/>
    <col min="47" max="47" width="2.7265625" customWidth="1"/>
    <col min="48" max="48" width="18.7265625" customWidth="1"/>
    <col min="49" max="57" width="2.7265625" customWidth="1"/>
    <col min="58" max="58" width="6.26953125" style="3" customWidth="1"/>
    <col min="59" max="59" width="5.81640625" style="3" customWidth="1"/>
    <col min="60" max="60" width="21.1796875" style="4" customWidth="1"/>
  </cols>
  <sheetData>
    <row r="1" spans="1:60" s="19" customFormat="1" ht="40" customHeight="1" thickBot="1" x14ac:dyDescent="0.7">
      <c r="C1" s="163" t="s">
        <v>37</v>
      </c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34"/>
      <c r="AC1" s="165" t="s">
        <v>26</v>
      </c>
      <c r="AD1" s="165"/>
      <c r="AE1" s="165"/>
      <c r="AF1" s="165"/>
      <c r="AG1" s="165"/>
      <c r="AH1" s="165"/>
      <c r="AI1" s="165"/>
      <c r="AJ1" s="165"/>
      <c r="AK1" s="165"/>
      <c r="AL1" s="165"/>
      <c r="AM1" s="165"/>
      <c r="AN1" s="34"/>
      <c r="AO1" s="42"/>
      <c r="AP1" s="42"/>
      <c r="AQ1" s="56"/>
      <c r="AR1" s="18"/>
      <c r="AT1" s="166"/>
      <c r="AU1" s="166"/>
      <c r="AV1" s="166"/>
      <c r="AW1" s="166"/>
      <c r="AX1" s="166"/>
      <c r="AY1" s="166"/>
      <c r="AZ1" s="166"/>
      <c r="BA1" s="166"/>
      <c r="BB1" s="166"/>
      <c r="BC1" s="166"/>
      <c r="BD1" s="166"/>
      <c r="BF1" s="42"/>
      <c r="BG1" s="42"/>
      <c r="BH1" s="56"/>
    </row>
    <row r="2" spans="1:60" x14ac:dyDescent="0.3">
      <c r="C2" s="152" t="s">
        <v>26</v>
      </c>
      <c r="D2" s="153"/>
      <c r="E2" s="152">
        <v>1</v>
      </c>
      <c r="F2" s="156"/>
      <c r="G2" s="156"/>
      <c r="H2" s="158">
        <v>2</v>
      </c>
      <c r="I2" s="156"/>
      <c r="J2" s="156"/>
      <c r="K2" s="158">
        <v>3</v>
      </c>
      <c r="L2" s="156"/>
      <c r="M2" s="156"/>
      <c r="N2" s="158">
        <v>4</v>
      </c>
      <c r="O2" s="156"/>
      <c r="P2" s="156"/>
      <c r="Q2" s="158">
        <v>5</v>
      </c>
      <c r="R2" s="156"/>
      <c r="S2" s="156"/>
      <c r="T2" s="158">
        <v>6</v>
      </c>
      <c r="U2" s="156"/>
      <c r="V2" s="153"/>
      <c r="W2" s="160" t="s">
        <v>3</v>
      </c>
      <c r="X2" s="156"/>
      <c r="Y2" s="156"/>
      <c r="Z2" s="158" t="s">
        <v>4</v>
      </c>
      <c r="AA2" s="162" t="s">
        <v>5</v>
      </c>
    </row>
    <row r="3" spans="1:60" ht="13.5" thickBot="1" x14ac:dyDescent="0.35">
      <c r="A3"/>
      <c r="B3"/>
      <c r="C3" s="154"/>
      <c r="D3" s="155"/>
      <c r="E3" s="154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5"/>
      <c r="W3" s="161"/>
      <c r="X3" s="157"/>
      <c r="Y3" s="157"/>
      <c r="Z3" s="157"/>
      <c r="AA3" s="155"/>
      <c r="AC3" s="4" t="s">
        <v>10</v>
      </c>
      <c r="AO3" s="44"/>
      <c r="AP3" s="44"/>
      <c r="AQ3" s="57"/>
    </row>
    <row r="4" spans="1:60" x14ac:dyDescent="0.3">
      <c r="A4" s="147">
        <v>21</v>
      </c>
      <c r="B4" s="32"/>
      <c r="C4" s="129">
        <v>1</v>
      </c>
      <c r="D4" s="39" t="str">
        <f>IF(COUNTIF(seznam!$A$2:$A$53,A4)=1,VLOOKUP(A4,seznam!$A$2:$C$53,3,FALSE),"------")</f>
        <v>KST FOSFA LVA</v>
      </c>
      <c r="E4" s="186"/>
      <c r="F4" s="187"/>
      <c r="G4" s="188"/>
      <c r="H4" s="170">
        <v>3</v>
      </c>
      <c r="I4" s="168" t="s">
        <v>6</v>
      </c>
      <c r="J4" s="172">
        <v>1</v>
      </c>
      <c r="K4" s="170">
        <v>3</v>
      </c>
      <c r="L4" s="168" t="s">
        <v>6</v>
      </c>
      <c r="M4" s="172">
        <v>0</v>
      </c>
      <c r="N4" s="167">
        <f>AK12</f>
        <v>3</v>
      </c>
      <c r="O4" s="168" t="s">
        <v>6</v>
      </c>
      <c r="P4" s="169">
        <f>AM12</f>
        <v>2</v>
      </c>
      <c r="Q4" s="167">
        <f>AK8</f>
        <v>3</v>
      </c>
      <c r="R4" s="168" t="s">
        <v>6</v>
      </c>
      <c r="S4" s="169">
        <f>AM8</f>
        <v>0</v>
      </c>
      <c r="T4" s="167">
        <f>AK4</f>
        <v>3</v>
      </c>
      <c r="U4" s="168" t="s">
        <v>6</v>
      </c>
      <c r="V4" s="189">
        <f>AM4</f>
        <v>0</v>
      </c>
      <c r="W4" s="109">
        <f>H4+K4+N4+Q4+T4</f>
        <v>15</v>
      </c>
      <c r="X4" s="109" t="s">
        <v>6</v>
      </c>
      <c r="Y4" s="131">
        <f>J4+M4+P4+S4+V4</f>
        <v>3</v>
      </c>
      <c r="Z4" s="124">
        <v>10</v>
      </c>
      <c r="AA4" s="126">
        <v>1</v>
      </c>
      <c r="AC4" s="45" t="str">
        <f>D5</f>
        <v>Kopřivová Eliška</v>
      </c>
      <c r="AD4" s="7" t="s">
        <v>8</v>
      </c>
      <c r="AE4" s="5" t="str">
        <f>D15</f>
        <v>Zouharová Zuzana</v>
      </c>
      <c r="AF4" s="25" t="s">
        <v>91</v>
      </c>
      <c r="AG4" s="26" t="s">
        <v>74</v>
      </c>
      <c r="AH4" s="26" t="s">
        <v>79</v>
      </c>
      <c r="AI4" s="26"/>
      <c r="AJ4" s="28"/>
      <c r="AK4" s="12">
        <f>IF(AND(LEN(AF4)&gt;0,MID(AF4,1,1)&lt;&gt;"-"),"1","0")+IF(AND(LEN(AG4)&gt;0,MID(AG4,1,1)&lt;&gt;"-"),"1","0")+IF(AND(LEN(AH4)&gt;0,MID(AH4,1,1)&lt;&gt;"-"),"1","0")+IF(AND(LEN(AI4)&gt;0,MID(AI4,1,1)&lt;&gt;"-"),"1","0")+IF(AND(LEN(AJ4)&gt;0,MID(AJ4,1,1)&lt;&gt;"-"),"1","0")</f>
        <v>3</v>
      </c>
      <c r="AL4" s="13" t="s">
        <v>6</v>
      </c>
      <c r="AM4" s="14">
        <f>IF(AND(LEN(AF4)&gt;0,MID(AF4,1,1)="-"),"1","0")+IF(AND(LEN(AG4)&gt;0,MID(AG4,1,1)="-"),"1","0")+IF(AND(LEN(AH4)&gt;0,MID(AH4,1,1)="-"),"1","0")+IF(AND(LEN(AI4)&gt;0,MID(AI4,1,1)="-"),"1","0")+IF(AND(LEN(AJ4)&gt;0,MID(AJ4,1,1)="-"),"1","0")</f>
        <v>0</v>
      </c>
      <c r="AN4" s="41"/>
      <c r="AO4" s="43"/>
      <c r="AP4" s="43">
        <f>A4</f>
        <v>21</v>
      </c>
      <c r="AQ4" s="58">
        <f>A14</f>
        <v>30</v>
      </c>
    </row>
    <row r="5" spans="1:60" x14ac:dyDescent="0.3">
      <c r="A5" s="148"/>
      <c r="B5"/>
      <c r="C5" s="112"/>
      <c r="D5" s="37" t="str">
        <f>IF(COUNTIF(seznam!$A$2:$A$53,A4)=1,VLOOKUP(A4,seznam!$A$2:$C$53,2,FALSE),"------")</f>
        <v>Kopřivová Eliška</v>
      </c>
      <c r="E5" s="116"/>
      <c r="F5" s="117"/>
      <c r="G5" s="118"/>
      <c r="H5" s="171"/>
      <c r="I5" s="107"/>
      <c r="J5" s="173"/>
      <c r="K5" s="171"/>
      <c r="L5" s="107"/>
      <c r="M5" s="173"/>
      <c r="N5" s="103"/>
      <c r="O5" s="107"/>
      <c r="P5" s="105"/>
      <c r="Q5" s="103"/>
      <c r="R5" s="107"/>
      <c r="S5" s="105"/>
      <c r="T5" s="103"/>
      <c r="U5" s="110"/>
      <c r="V5" s="133"/>
      <c r="W5" s="110"/>
      <c r="X5" s="110"/>
      <c r="Y5" s="105"/>
      <c r="Z5" s="125"/>
      <c r="AA5" s="127"/>
      <c r="AC5" s="46" t="str">
        <f>D7</f>
        <v>Šlampová Tereza</v>
      </c>
      <c r="AD5" s="8" t="s">
        <v>8</v>
      </c>
      <c r="AE5" s="6" t="str">
        <f>D13</f>
        <v>Struhárová Jana</v>
      </c>
      <c r="AF5" s="27" t="s">
        <v>80</v>
      </c>
      <c r="AG5" s="24" t="s">
        <v>85</v>
      </c>
      <c r="AH5" s="24" t="s">
        <v>73</v>
      </c>
      <c r="AI5" s="24" t="s">
        <v>86</v>
      </c>
      <c r="AJ5" s="29" t="s">
        <v>82</v>
      </c>
      <c r="AK5" s="15">
        <f>IF(AND(LEN(AF5)&gt;0,MID(AF5,1,1)&lt;&gt;"-"),"1","0")+IF(AND(LEN(AG5)&gt;0,MID(AG5,1,1)&lt;&gt;"-"),"1","0")+IF(AND(LEN(AH5)&gt;0,MID(AH5,1,1)&lt;&gt;"-"),"1","0")+IF(AND(LEN(AI5)&gt;0,MID(AI5,1,1)&lt;&gt;"-"),"1","0")+IF(AND(LEN(AJ5)&gt;0,MID(AJ5,1,1)&lt;&gt;"-"),"1","0")</f>
        <v>2</v>
      </c>
      <c r="AL5" s="16" t="s">
        <v>6</v>
      </c>
      <c r="AM5" s="17">
        <f>IF(AND(LEN(AF5)&gt;0,MID(AF5,1,1)="-"),"1","0")+IF(AND(LEN(AG5)&gt;0,MID(AG5,1,1)="-"),"1","0")+IF(AND(LEN(AH5)&gt;0,MID(AH5,1,1)="-"),"1","0")+IF(AND(LEN(AI5)&gt;0,MID(AI5,1,1)="-"),"1","0")+IF(AND(LEN(AJ5)&gt;0,MID(AJ5,1,1)="-"),"1","0")</f>
        <v>3</v>
      </c>
      <c r="AN5" s="41"/>
      <c r="AO5" s="43"/>
      <c r="AP5" s="43">
        <f>A6</f>
        <v>29</v>
      </c>
      <c r="AQ5" s="58">
        <f>A12</f>
        <v>23</v>
      </c>
    </row>
    <row r="6" spans="1:60" ht="13.5" thickBot="1" x14ac:dyDescent="0.35">
      <c r="A6" s="147">
        <v>29</v>
      </c>
      <c r="B6" s="32"/>
      <c r="C6" s="111">
        <v>2</v>
      </c>
      <c r="D6" s="40" t="str">
        <f>IF(COUNTIF(seznam!$A$2:$A$53,A6)=1,VLOOKUP(A6,seznam!$A$2:$C$53,3,FALSE),"------")</f>
        <v>Sokol Vracov</v>
      </c>
      <c r="E6" s="174">
        <v>1</v>
      </c>
      <c r="F6" s="106" t="s">
        <v>6</v>
      </c>
      <c r="G6" s="176">
        <v>3</v>
      </c>
      <c r="H6" s="121"/>
      <c r="I6" s="122"/>
      <c r="J6" s="151"/>
      <c r="K6" s="177">
        <v>3</v>
      </c>
      <c r="L6" s="106" t="s">
        <v>6</v>
      </c>
      <c r="M6" s="176">
        <v>0</v>
      </c>
      <c r="N6" s="102">
        <f>AK9</f>
        <v>1</v>
      </c>
      <c r="O6" s="106" t="s">
        <v>6</v>
      </c>
      <c r="P6" s="104">
        <f>AM9</f>
        <v>3</v>
      </c>
      <c r="Q6" s="102">
        <f>AK5</f>
        <v>2</v>
      </c>
      <c r="R6" s="106" t="s">
        <v>6</v>
      </c>
      <c r="S6" s="104">
        <f>AM5</f>
        <v>3</v>
      </c>
      <c r="T6" s="102">
        <f>AK13</f>
        <v>3</v>
      </c>
      <c r="U6" s="106" t="s">
        <v>6</v>
      </c>
      <c r="V6" s="137">
        <f>AM13</f>
        <v>0</v>
      </c>
      <c r="W6" s="106">
        <f>E6+K6+N6+Q6+T6</f>
        <v>10</v>
      </c>
      <c r="X6" s="106" t="s">
        <v>6</v>
      </c>
      <c r="Y6" s="104">
        <f>G6+M6+P6+S6+V6</f>
        <v>9</v>
      </c>
      <c r="Z6" s="128">
        <v>7</v>
      </c>
      <c r="AA6" s="130">
        <v>4</v>
      </c>
      <c r="AC6" s="47" t="str">
        <f>D9</f>
        <v>Nevímová Veronika</v>
      </c>
      <c r="AD6" s="48" t="s">
        <v>8</v>
      </c>
      <c r="AE6" s="49" t="str">
        <f>D11</f>
        <v>Machová Adélka</v>
      </c>
      <c r="AF6" s="50" t="s">
        <v>78</v>
      </c>
      <c r="AG6" s="51" t="s">
        <v>95</v>
      </c>
      <c r="AH6" s="51" t="s">
        <v>85</v>
      </c>
      <c r="AI6" s="51"/>
      <c r="AJ6" s="52"/>
      <c r="AK6" s="53">
        <f>IF(AND(LEN(AF6)&gt;0,MID(AF6,1,1)&lt;&gt;"-"),"1","0")+IF(AND(LEN(AG6)&gt;0,MID(AG6,1,1)&lt;&gt;"-"),"1","0")+IF(AND(LEN(AH6)&gt;0,MID(AH6,1,1)&lt;&gt;"-"),"1","0")+IF(AND(LEN(AI6)&gt;0,MID(AI6,1,1)&lt;&gt;"-"),"1","0")+IF(AND(LEN(AJ6)&gt;0,MID(AJ6,1,1)&lt;&gt;"-"),"1","0")</f>
        <v>0</v>
      </c>
      <c r="AL6" s="54" t="s">
        <v>6</v>
      </c>
      <c r="AM6" s="55">
        <f>IF(AND(LEN(AF6)&gt;0,MID(AF6,1,1)="-"),"1","0")+IF(AND(LEN(AG6)&gt;0,MID(AG6,1,1)="-"),"1","0")+IF(AND(LEN(AH6)&gt;0,MID(AH6,1,1)="-"),"1","0")+IF(AND(LEN(AI6)&gt;0,MID(AI6,1,1)="-"),"1","0")+IF(AND(LEN(AJ6)&gt;0,MID(AJ6,1,1)="-"),"1","0")</f>
        <v>3</v>
      </c>
      <c r="AN6" s="41"/>
      <c r="AO6" s="43"/>
      <c r="AP6" s="43">
        <f>A8</f>
        <v>24</v>
      </c>
      <c r="AQ6" s="58">
        <f>A10</f>
        <v>22</v>
      </c>
    </row>
    <row r="7" spans="1:60" ht="13.5" thickBot="1" x14ac:dyDescent="0.35">
      <c r="A7" s="148"/>
      <c r="B7"/>
      <c r="C7" s="112"/>
      <c r="D7" s="37" t="str">
        <f>IF(COUNTIF(seznam!$A$2:$A$53,A6)=1,VLOOKUP(A6,seznam!$A$2:$C$53,2,FALSE),"------")</f>
        <v>Šlampová Tereza</v>
      </c>
      <c r="E7" s="175"/>
      <c r="F7" s="107"/>
      <c r="G7" s="173"/>
      <c r="H7" s="123"/>
      <c r="I7" s="117"/>
      <c r="J7" s="118"/>
      <c r="K7" s="171"/>
      <c r="L7" s="107"/>
      <c r="M7" s="173"/>
      <c r="N7" s="103"/>
      <c r="O7" s="107"/>
      <c r="P7" s="105"/>
      <c r="Q7" s="103"/>
      <c r="R7" s="107"/>
      <c r="S7" s="105"/>
      <c r="T7" s="103"/>
      <c r="U7" s="107"/>
      <c r="V7" s="133"/>
      <c r="W7" s="110"/>
      <c r="X7" s="107"/>
      <c r="Y7" s="105"/>
      <c r="Z7" s="125"/>
      <c r="AA7" s="127"/>
      <c r="AC7" s="4" t="s">
        <v>11</v>
      </c>
    </row>
    <row r="8" spans="1:60" x14ac:dyDescent="0.3">
      <c r="A8" s="147">
        <v>24</v>
      </c>
      <c r="B8" s="32"/>
      <c r="C8" s="111">
        <v>3</v>
      </c>
      <c r="D8" s="40" t="str">
        <f>IF(COUNTIF(seznam!$A$2:$A$53,A8)=1,VLOOKUP(A8,seznam!$A$2:$C$53,3,FALSE),"------")</f>
        <v>SKST N. Lískovec</v>
      </c>
      <c r="E8" s="174">
        <v>0</v>
      </c>
      <c r="F8" s="106" t="s">
        <v>6</v>
      </c>
      <c r="G8" s="176">
        <v>3</v>
      </c>
      <c r="H8" s="177">
        <v>0</v>
      </c>
      <c r="I8" s="106" t="s">
        <v>6</v>
      </c>
      <c r="J8" s="176">
        <v>3</v>
      </c>
      <c r="K8" s="121"/>
      <c r="L8" s="122"/>
      <c r="M8" s="151"/>
      <c r="N8" s="102">
        <f>AK6</f>
        <v>0</v>
      </c>
      <c r="O8" s="106" t="s">
        <v>6</v>
      </c>
      <c r="P8" s="104">
        <f>AM6</f>
        <v>3</v>
      </c>
      <c r="Q8" s="102">
        <f>AK14</f>
        <v>0</v>
      </c>
      <c r="R8" s="106" t="s">
        <v>6</v>
      </c>
      <c r="S8" s="104">
        <f>AM14</f>
        <v>3</v>
      </c>
      <c r="T8" s="102">
        <f>AK10</f>
        <v>0</v>
      </c>
      <c r="U8" s="106" t="s">
        <v>6</v>
      </c>
      <c r="V8" s="137">
        <f>AM10</f>
        <v>3</v>
      </c>
      <c r="W8" s="106">
        <f>H8+E8+N8+Q8+T8</f>
        <v>0</v>
      </c>
      <c r="X8" s="106" t="s">
        <v>6</v>
      </c>
      <c r="Y8" s="104">
        <f>J8+G8+P8+S8+V8</f>
        <v>15</v>
      </c>
      <c r="Z8" s="128">
        <v>5</v>
      </c>
      <c r="AA8" s="130">
        <v>6</v>
      </c>
      <c r="AC8" s="45" t="str">
        <f>D5</f>
        <v>Kopřivová Eliška</v>
      </c>
      <c r="AD8" s="7" t="s">
        <v>8</v>
      </c>
      <c r="AE8" s="5" t="str">
        <f>D13</f>
        <v>Struhárová Jana</v>
      </c>
      <c r="AF8" s="25" t="s">
        <v>74</v>
      </c>
      <c r="AG8" s="26" t="s">
        <v>101</v>
      </c>
      <c r="AH8" s="26" t="s">
        <v>86</v>
      </c>
      <c r="AI8" s="26"/>
      <c r="AJ8" s="28"/>
      <c r="AK8" s="12">
        <f>IF(AND(LEN(AF8)&gt;0,MID(AF8,1,1)&lt;&gt;"-"),"1","0")+IF(AND(LEN(AG8)&gt;0,MID(AG8,1,1)&lt;&gt;"-"),"1","0")+IF(AND(LEN(AH8)&gt;0,MID(AH8,1,1)&lt;&gt;"-"),"1","0")+IF(AND(LEN(AI8)&gt;0,MID(AI8,1,1)&lt;&gt;"-"),"1","0")+IF(AND(LEN(AJ8)&gt;0,MID(AJ8,1,1)&lt;&gt;"-"),"1","0")</f>
        <v>3</v>
      </c>
      <c r="AL8" s="13" t="s">
        <v>6</v>
      </c>
      <c r="AM8" s="14">
        <f>IF(AND(LEN(AF8)&gt;0,MID(AF8,1,1)="-"),"1","0")+IF(AND(LEN(AG8)&gt;0,MID(AG8,1,1)="-"),"1","0")+IF(AND(LEN(AH8)&gt;0,MID(AH8,1,1)="-"),"1","0")+IF(AND(LEN(AI8)&gt;0,MID(AI8,1,1)="-"),"1","0")+IF(AND(LEN(AJ8)&gt;0,MID(AJ8,1,1)="-"),"1","0")</f>
        <v>0</v>
      </c>
      <c r="AN8" s="41"/>
      <c r="AO8" s="43"/>
      <c r="AP8" s="43">
        <f>A4</f>
        <v>21</v>
      </c>
      <c r="AQ8" s="58">
        <f>A12</f>
        <v>23</v>
      </c>
    </row>
    <row r="9" spans="1:60" x14ac:dyDescent="0.3">
      <c r="A9" s="148"/>
      <c r="B9"/>
      <c r="C9" s="112"/>
      <c r="D9" s="37" t="str">
        <f>IF(COUNTIF(seznam!$A$2:$A$53,A8)=1,VLOOKUP(A8,seznam!$A$2:$C$53,2,FALSE),"------")</f>
        <v>Nevímová Veronika</v>
      </c>
      <c r="E9" s="175"/>
      <c r="F9" s="107"/>
      <c r="G9" s="173"/>
      <c r="H9" s="171"/>
      <c r="I9" s="107"/>
      <c r="J9" s="173"/>
      <c r="K9" s="123"/>
      <c r="L9" s="117"/>
      <c r="M9" s="118"/>
      <c r="N9" s="103"/>
      <c r="O9" s="107"/>
      <c r="P9" s="105"/>
      <c r="Q9" s="103"/>
      <c r="R9" s="107"/>
      <c r="S9" s="105"/>
      <c r="T9" s="103"/>
      <c r="U9" s="107"/>
      <c r="V9" s="133"/>
      <c r="W9" s="110"/>
      <c r="X9" s="110"/>
      <c r="Y9" s="105"/>
      <c r="Z9" s="125"/>
      <c r="AA9" s="127"/>
      <c r="AC9" s="46" t="str">
        <f>D7</f>
        <v>Šlampová Tereza</v>
      </c>
      <c r="AD9" s="8" t="s">
        <v>8</v>
      </c>
      <c r="AE9" s="6" t="str">
        <f>D11</f>
        <v>Machová Adélka</v>
      </c>
      <c r="AF9" s="27" t="s">
        <v>92</v>
      </c>
      <c r="AG9" s="24" t="s">
        <v>90</v>
      </c>
      <c r="AH9" s="24" t="s">
        <v>81</v>
      </c>
      <c r="AI9" s="24" t="s">
        <v>80</v>
      </c>
      <c r="AJ9" s="29"/>
      <c r="AK9" s="15">
        <f>IF(AND(LEN(AF9)&gt;0,MID(AF9,1,1)&lt;&gt;"-"),"1","0")+IF(AND(LEN(AG9)&gt;0,MID(AG9,1,1)&lt;&gt;"-"),"1","0")+IF(AND(LEN(AH9)&gt;0,MID(AH9,1,1)&lt;&gt;"-"),"1","0")+IF(AND(LEN(AI9)&gt;0,MID(AI9,1,1)&lt;&gt;"-"),"1","0")+IF(AND(LEN(AJ9)&gt;0,MID(AJ9,1,1)&lt;&gt;"-"),"1","0")</f>
        <v>1</v>
      </c>
      <c r="AL9" s="16" t="s">
        <v>6</v>
      </c>
      <c r="AM9" s="17">
        <f>IF(AND(LEN(AF9)&gt;0,MID(AF9,1,1)="-"),"1","0")+IF(AND(LEN(AG9)&gt;0,MID(AG9,1,1)="-"),"1","0")+IF(AND(LEN(AH9)&gt;0,MID(AH9,1,1)="-"),"1","0")+IF(AND(LEN(AI9)&gt;0,MID(AI9,1,1)="-"),"1","0")+IF(AND(LEN(AJ9)&gt;0,MID(AJ9,1,1)="-"),"1","0")</f>
        <v>3</v>
      </c>
      <c r="AN9" s="41"/>
      <c r="AO9" s="43"/>
      <c r="AP9" s="43">
        <f>A6</f>
        <v>29</v>
      </c>
      <c r="AQ9" s="58">
        <f>A10</f>
        <v>22</v>
      </c>
    </row>
    <row r="10" spans="1:60" ht="13.5" thickBot="1" x14ac:dyDescent="0.35">
      <c r="A10" s="147">
        <v>22</v>
      </c>
      <c r="B10" s="32"/>
      <c r="C10" s="111">
        <v>4</v>
      </c>
      <c r="D10" s="40" t="str">
        <f>IF(COUNTIF(seznam!$A$2:$A$53,A10)=1,VLOOKUP(A10,seznam!$A$2:$C$53,3,FALSE),"------")</f>
        <v>KST FOSFA LVA</v>
      </c>
      <c r="E10" s="119">
        <f>AM12</f>
        <v>2</v>
      </c>
      <c r="F10" s="106" t="s">
        <v>6</v>
      </c>
      <c r="G10" s="104">
        <f>AK12</f>
        <v>3</v>
      </c>
      <c r="H10" s="102">
        <f>AM9</f>
        <v>3</v>
      </c>
      <c r="I10" s="106" t="s">
        <v>6</v>
      </c>
      <c r="J10" s="104">
        <f>AK9</f>
        <v>1</v>
      </c>
      <c r="K10" s="102">
        <f>AM6</f>
        <v>3</v>
      </c>
      <c r="L10" s="106" t="s">
        <v>6</v>
      </c>
      <c r="M10" s="104">
        <f>AK6</f>
        <v>0</v>
      </c>
      <c r="N10" s="121"/>
      <c r="O10" s="122"/>
      <c r="P10" s="151"/>
      <c r="Q10" s="177">
        <v>3</v>
      </c>
      <c r="R10" s="106" t="s">
        <v>6</v>
      </c>
      <c r="S10" s="184">
        <v>2</v>
      </c>
      <c r="T10" s="177">
        <v>3</v>
      </c>
      <c r="U10" s="106" t="s">
        <v>6</v>
      </c>
      <c r="V10" s="182">
        <v>1</v>
      </c>
      <c r="W10" s="106">
        <f>H10+K10+E10+Q10+T10</f>
        <v>14</v>
      </c>
      <c r="X10" s="106" t="s">
        <v>6</v>
      </c>
      <c r="Y10" s="104">
        <f>J10+M10+G10+S10+V10</f>
        <v>7</v>
      </c>
      <c r="Z10" s="128">
        <v>9</v>
      </c>
      <c r="AA10" s="130">
        <v>2</v>
      </c>
      <c r="AC10" s="47" t="str">
        <f>D9</f>
        <v>Nevímová Veronika</v>
      </c>
      <c r="AD10" s="48" t="s">
        <v>8</v>
      </c>
      <c r="AE10" s="49" t="str">
        <f>D15</f>
        <v>Zouharová Zuzana</v>
      </c>
      <c r="AF10" s="50" t="s">
        <v>93</v>
      </c>
      <c r="AG10" s="51" t="s">
        <v>87</v>
      </c>
      <c r="AH10" s="51" t="s">
        <v>82</v>
      </c>
      <c r="AI10" s="51"/>
      <c r="AJ10" s="52"/>
      <c r="AK10" s="53">
        <f>IF(AND(LEN(AF10)&gt;0,MID(AF10,1,1)&lt;&gt;"-"),"1","0")+IF(AND(LEN(AG10)&gt;0,MID(AG10,1,1)&lt;&gt;"-"),"1","0")+IF(AND(LEN(AH10)&gt;0,MID(AH10,1,1)&lt;&gt;"-"),"1","0")+IF(AND(LEN(AI10)&gt;0,MID(AI10,1,1)&lt;&gt;"-"),"1","0")+IF(AND(LEN(AJ10)&gt;0,MID(AJ10,1,1)&lt;&gt;"-"),"1","0")</f>
        <v>0</v>
      </c>
      <c r="AL10" s="54" t="s">
        <v>6</v>
      </c>
      <c r="AM10" s="55">
        <f>IF(AND(LEN(AF10)&gt;0,MID(AF10,1,1)="-"),"1","0")+IF(AND(LEN(AG10)&gt;0,MID(AG10,1,1)="-"),"1","0")+IF(AND(LEN(AH10)&gt;0,MID(AH10,1,1)="-"),"1","0")+IF(AND(LEN(AI10)&gt;0,MID(AI10,1,1)="-"),"1","0")+IF(AND(LEN(AJ10)&gt;0,MID(AJ10,1,1)="-"),"1","0")</f>
        <v>3</v>
      </c>
      <c r="AN10" s="41"/>
      <c r="AO10" s="43"/>
      <c r="AP10" s="43">
        <f>A8</f>
        <v>24</v>
      </c>
      <c r="AQ10" s="58">
        <f>A14</f>
        <v>30</v>
      </c>
    </row>
    <row r="11" spans="1:60" ht="13.5" thickBot="1" x14ac:dyDescent="0.35">
      <c r="A11" s="148"/>
      <c r="B11"/>
      <c r="C11" s="112"/>
      <c r="D11" s="37" t="str">
        <f>IF(COUNTIF(seznam!$A$2:$A$53,A10)=1,VLOOKUP(A10,seznam!$A$2:$C$53,2,FALSE),"------")</f>
        <v>Machová Adélka</v>
      </c>
      <c r="E11" s="120"/>
      <c r="F11" s="107"/>
      <c r="G11" s="105"/>
      <c r="H11" s="103"/>
      <c r="I11" s="107"/>
      <c r="J11" s="105"/>
      <c r="K11" s="103"/>
      <c r="L11" s="107"/>
      <c r="M11" s="105"/>
      <c r="N11" s="123"/>
      <c r="O11" s="117"/>
      <c r="P11" s="118"/>
      <c r="Q11" s="171"/>
      <c r="R11" s="107"/>
      <c r="S11" s="185"/>
      <c r="T11" s="171"/>
      <c r="U11" s="107"/>
      <c r="V11" s="183"/>
      <c r="W11" s="110"/>
      <c r="X11" s="110"/>
      <c r="Y11" s="105"/>
      <c r="Z11" s="125"/>
      <c r="AA11" s="146"/>
      <c r="AC11" s="4" t="s">
        <v>12</v>
      </c>
    </row>
    <row r="12" spans="1:60" x14ac:dyDescent="0.3">
      <c r="A12" s="147">
        <v>23</v>
      </c>
      <c r="B12" s="32"/>
      <c r="C12" s="111">
        <v>5</v>
      </c>
      <c r="D12" s="40" t="str">
        <f>IF(COUNTIF(seznam!$A$2:$A$53,A12)=1,VLOOKUP(A12,seznam!$A$2:$C$53,3,FALSE),"------")</f>
        <v>MSK Břeclav</v>
      </c>
      <c r="E12" s="119">
        <f>AM8</f>
        <v>0</v>
      </c>
      <c r="F12" s="106" t="s">
        <v>6</v>
      </c>
      <c r="G12" s="104">
        <f>AK8</f>
        <v>3</v>
      </c>
      <c r="H12" s="102">
        <f>AM5</f>
        <v>3</v>
      </c>
      <c r="I12" s="106" t="s">
        <v>6</v>
      </c>
      <c r="J12" s="104">
        <f>AK5</f>
        <v>2</v>
      </c>
      <c r="K12" s="102">
        <f>AM14</f>
        <v>3</v>
      </c>
      <c r="L12" s="106" t="s">
        <v>6</v>
      </c>
      <c r="M12" s="104">
        <f>AK14</f>
        <v>0</v>
      </c>
      <c r="N12" s="177">
        <v>2</v>
      </c>
      <c r="O12" s="106" t="s">
        <v>6</v>
      </c>
      <c r="P12" s="176">
        <v>3</v>
      </c>
      <c r="Q12" s="121"/>
      <c r="R12" s="122"/>
      <c r="S12" s="151"/>
      <c r="T12" s="177">
        <v>3</v>
      </c>
      <c r="U12" s="106" t="s">
        <v>6</v>
      </c>
      <c r="V12" s="182">
        <v>0</v>
      </c>
      <c r="W12" s="106">
        <f>H12+K12+N12+E12+T12</f>
        <v>11</v>
      </c>
      <c r="X12" s="106" t="s">
        <v>6</v>
      </c>
      <c r="Y12" s="104">
        <f>J12+M12+P12+G12+V12</f>
        <v>8</v>
      </c>
      <c r="Z12" s="128">
        <v>8</v>
      </c>
      <c r="AA12" s="130">
        <v>3</v>
      </c>
      <c r="AC12" s="45" t="str">
        <f>D5</f>
        <v>Kopřivová Eliška</v>
      </c>
      <c r="AD12" s="7" t="s">
        <v>8</v>
      </c>
      <c r="AE12" s="5" t="str">
        <f>D11</f>
        <v>Machová Adélka</v>
      </c>
      <c r="AF12" s="25" t="s">
        <v>77</v>
      </c>
      <c r="AG12" s="26" t="s">
        <v>95</v>
      </c>
      <c r="AH12" s="26" t="s">
        <v>87</v>
      </c>
      <c r="AI12" s="26" t="s">
        <v>74</v>
      </c>
      <c r="AJ12" s="28" t="s">
        <v>79</v>
      </c>
      <c r="AK12" s="12">
        <f>IF(AND(LEN(AF12)&gt;0,MID(AF12,1,1)&lt;&gt;"-"),"1","0")+IF(AND(LEN(AG12)&gt;0,MID(AG12,1,1)&lt;&gt;"-"),"1","0")+IF(AND(LEN(AH12)&gt;0,MID(AH12,1,1)&lt;&gt;"-"),"1","0")+IF(AND(LEN(AI12)&gt;0,MID(AI12,1,1)&lt;&gt;"-"),"1","0")+IF(AND(LEN(AJ12)&gt;0,MID(AJ12,1,1)&lt;&gt;"-"),"1","0")</f>
        <v>3</v>
      </c>
      <c r="AL12" s="13" t="s">
        <v>6</v>
      </c>
      <c r="AM12" s="14">
        <f>IF(AND(LEN(AF12)&gt;0,MID(AF12,1,1)="-"),"1","0")+IF(AND(LEN(AG12)&gt;0,MID(AG12,1,1)="-"),"1","0")+IF(AND(LEN(AH12)&gt;0,MID(AH12,1,1)="-"),"1","0")+IF(AND(LEN(AI12)&gt;0,MID(AI12,1,1)="-"),"1","0")+IF(AND(LEN(AJ12)&gt;0,MID(AJ12,1,1)="-"),"1","0")</f>
        <v>2</v>
      </c>
      <c r="AN12" s="41"/>
      <c r="AO12" s="43"/>
      <c r="AP12" s="43">
        <f>A4</f>
        <v>21</v>
      </c>
      <c r="AQ12" s="58">
        <f>A10</f>
        <v>22</v>
      </c>
    </row>
    <row r="13" spans="1:60" x14ac:dyDescent="0.3">
      <c r="A13" s="148"/>
      <c r="B13"/>
      <c r="C13" s="112"/>
      <c r="D13" s="37" t="str">
        <f>IF(COUNTIF(seznam!$A$2:$A$53,A12)=1,VLOOKUP(A12,seznam!$A$2:$C$53,2,FALSE),"------")</f>
        <v>Struhárová Jana</v>
      </c>
      <c r="E13" s="120"/>
      <c r="F13" s="107"/>
      <c r="G13" s="105"/>
      <c r="H13" s="103"/>
      <c r="I13" s="107"/>
      <c r="J13" s="105"/>
      <c r="K13" s="103"/>
      <c r="L13" s="107"/>
      <c r="M13" s="105"/>
      <c r="N13" s="171"/>
      <c r="O13" s="107"/>
      <c r="P13" s="173"/>
      <c r="Q13" s="123"/>
      <c r="R13" s="117"/>
      <c r="S13" s="118"/>
      <c r="T13" s="171"/>
      <c r="U13" s="107"/>
      <c r="V13" s="183"/>
      <c r="W13" s="110"/>
      <c r="X13" s="107"/>
      <c r="Y13" s="105"/>
      <c r="Z13" s="125"/>
      <c r="AA13" s="146"/>
      <c r="AC13" s="46" t="str">
        <f>D7</f>
        <v>Šlampová Tereza</v>
      </c>
      <c r="AD13" s="8" t="s">
        <v>8</v>
      </c>
      <c r="AE13" s="6" t="str">
        <f>D15</f>
        <v>Zouharová Zuzana</v>
      </c>
      <c r="AF13" s="27" t="s">
        <v>75</v>
      </c>
      <c r="AG13" s="24" t="s">
        <v>79</v>
      </c>
      <c r="AH13" s="24" t="s">
        <v>91</v>
      </c>
      <c r="AI13" s="24"/>
      <c r="AJ13" s="29"/>
      <c r="AK13" s="15">
        <f>IF(AND(LEN(AF13)&gt;0,MID(AF13,1,1)&lt;&gt;"-"),"1","0")+IF(AND(LEN(AG13)&gt;0,MID(AG13,1,1)&lt;&gt;"-"),"1","0")+IF(AND(LEN(AH13)&gt;0,MID(AH13,1,1)&lt;&gt;"-"),"1","0")+IF(AND(LEN(AI13)&gt;0,MID(AI13,1,1)&lt;&gt;"-"),"1","0")+IF(AND(LEN(AJ13)&gt;0,MID(AJ13,1,1)&lt;&gt;"-"),"1","0")</f>
        <v>3</v>
      </c>
      <c r="AL13" s="16" t="s">
        <v>6</v>
      </c>
      <c r="AM13" s="17">
        <f>IF(AND(LEN(AF13)&gt;0,MID(AF13,1,1)="-"),"1","0")+IF(AND(LEN(AG13)&gt;0,MID(AG13,1,1)="-"),"1","0")+IF(AND(LEN(AH13)&gt;0,MID(AH13,1,1)="-"),"1","0")+IF(AND(LEN(AI13)&gt;0,MID(AI13,1,1)="-"),"1","0")+IF(AND(LEN(AJ13)&gt;0,MID(AJ13,1,1)="-"),"1","0")</f>
        <v>0</v>
      </c>
      <c r="AN13" s="41"/>
      <c r="AO13" s="43"/>
      <c r="AP13" s="43">
        <f>A6</f>
        <v>29</v>
      </c>
      <c r="AQ13" s="58">
        <f>A14</f>
        <v>30</v>
      </c>
    </row>
    <row r="14" spans="1:60" ht="13.5" thickBot="1" x14ac:dyDescent="0.35">
      <c r="A14" s="147">
        <v>30</v>
      </c>
      <c r="B14" s="32"/>
      <c r="C14" s="111">
        <v>6</v>
      </c>
      <c r="D14" s="40" t="str">
        <f>IF(COUNTIF(seznam!$A$2:$A$53,A14)=1,VLOOKUP(A14,seznam!$A$2:$C$53,3,FALSE),"------")</f>
        <v>KST Blansko</v>
      </c>
      <c r="E14" s="119">
        <f>AM4</f>
        <v>0</v>
      </c>
      <c r="F14" s="106" t="s">
        <v>6</v>
      </c>
      <c r="G14" s="104">
        <f>AK4</f>
        <v>3</v>
      </c>
      <c r="H14" s="102">
        <f>AM13</f>
        <v>0</v>
      </c>
      <c r="I14" s="106" t="s">
        <v>6</v>
      </c>
      <c r="J14" s="104">
        <f>AK13</f>
        <v>3</v>
      </c>
      <c r="K14" s="102">
        <f>AM10</f>
        <v>3</v>
      </c>
      <c r="L14" s="106" t="s">
        <v>6</v>
      </c>
      <c r="M14" s="104">
        <f>AK10</f>
        <v>0</v>
      </c>
      <c r="N14" s="177">
        <v>1</v>
      </c>
      <c r="O14" s="106" t="s">
        <v>6</v>
      </c>
      <c r="P14" s="176">
        <v>3</v>
      </c>
      <c r="Q14" s="177">
        <v>0</v>
      </c>
      <c r="R14" s="106" t="s">
        <v>6</v>
      </c>
      <c r="S14" s="176">
        <v>3</v>
      </c>
      <c r="T14" s="121"/>
      <c r="U14" s="122"/>
      <c r="V14" s="142"/>
      <c r="W14" s="106">
        <f>H14+K14+N14+Q14+E14</f>
        <v>4</v>
      </c>
      <c r="X14" s="106" t="s">
        <v>6</v>
      </c>
      <c r="Y14" s="104">
        <f>J14+M14+P14+S14+G14</f>
        <v>12</v>
      </c>
      <c r="Z14" s="128">
        <v>6</v>
      </c>
      <c r="AA14" s="130">
        <v>5</v>
      </c>
      <c r="AC14" s="47" t="str">
        <f>D9</f>
        <v>Nevímová Veronika</v>
      </c>
      <c r="AD14" s="48" t="s">
        <v>8</v>
      </c>
      <c r="AE14" s="49" t="str">
        <f>D13</f>
        <v>Struhárová Jana</v>
      </c>
      <c r="AF14" s="50" t="s">
        <v>87</v>
      </c>
      <c r="AG14" s="51" t="s">
        <v>89</v>
      </c>
      <c r="AH14" s="51" t="s">
        <v>82</v>
      </c>
      <c r="AI14" s="51"/>
      <c r="AJ14" s="52"/>
      <c r="AK14" s="53">
        <f>IF(AND(LEN(AF14)&gt;0,MID(AF14,1,1)&lt;&gt;"-"),"1","0")+IF(AND(LEN(AG14)&gt;0,MID(AG14,1,1)&lt;&gt;"-"),"1","0")+IF(AND(LEN(AH14)&gt;0,MID(AH14,1,1)&lt;&gt;"-"),"1","0")+IF(AND(LEN(AI14)&gt;0,MID(AI14,1,1)&lt;&gt;"-"),"1","0")+IF(AND(LEN(AJ14)&gt;0,MID(AJ14,1,1)&lt;&gt;"-"),"1","0")</f>
        <v>0</v>
      </c>
      <c r="AL14" s="54" t="s">
        <v>6</v>
      </c>
      <c r="AM14" s="55">
        <f>IF(AND(LEN(AF14)&gt;0,MID(AF14,1,1)="-"),"1","0")+IF(AND(LEN(AG14)&gt;0,MID(AG14,1,1)="-"),"1","0")+IF(AND(LEN(AH14)&gt;0,MID(AH14,1,1)="-"),"1","0")+IF(AND(LEN(AI14)&gt;0,MID(AI14,1,1)="-"),"1","0")+IF(AND(LEN(AJ14)&gt;0,MID(AJ14,1,1)="-"),"1","0")</f>
        <v>3</v>
      </c>
      <c r="AN14" s="41"/>
      <c r="AO14" s="43"/>
      <c r="AP14" s="43">
        <f>A8</f>
        <v>24</v>
      </c>
      <c r="AQ14" s="58">
        <f>A12</f>
        <v>23</v>
      </c>
    </row>
    <row r="15" spans="1:60" ht="13.5" thickBot="1" x14ac:dyDescent="0.35">
      <c r="A15" s="148"/>
      <c r="B15"/>
      <c r="C15" s="149"/>
      <c r="D15" s="38" t="str">
        <f>IF(COUNTIF(seznam!$A$2:$A$53,A14)=1,VLOOKUP(A14,seznam!$A$2:$C$53,2,FALSE),"------")</f>
        <v>Zouharová Zuzana</v>
      </c>
      <c r="E15" s="150"/>
      <c r="F15" s="136"/>
      <c r="G15" s="134"/>
      <c r="H15" s="135"/>
      <c r="I15" s="136"/>
      <c r="J15" s="134"/>
      <c r="K15" s="135"/>
      <c r="L15" s="136"/>
      <c r="M15" s="134"/>
      <c r="N15" s="178"/>
      <c r="O15" s="136"/>
      <c r="P15" s="179"/>
      <c r="Q15" s="178"/>
      <c r="R15" s="136"/>
      <c r="S15" s="179"/>
      <c r="T15" s="143"/>
      <c r="U15" s="144"/>
      <c r="V15" s="145"/>
      <c r="W15" s="141"/>
      <c r="X15" s="141"/>
      <c r="Y15" s="134"/>
      <c r="Z15" s="139"/>
      <c r="AA15" s="140"/>
      <c r="AC15" s="58"/>
      <c r="AD15" s="9"/>
      <c r="AE15" s="58"/>
      <c r="AF15" s="67"/>
      <c r="AG15" s="67"/>
      <c r="AH15" s="67"/>
      <c r="AI15" s="67"/>
      <c r="AJ15" s="67"/>
      <c r="AK15" s="41"/>
      <c r="AL15" s="59"/>
      <c r="AM15" s="41"/>
      <c r="AN15" s="41"/>
      <c r="AO15" s="43"/>
      <c r="AP15" s="43"/>
      <c r="AQ15" s="58"/>
    </row>
    <row r="16" spans="1:60" ht="13.5" thickBot="1" x14ac:dyDescent="0.35">
      <c r="A16"/>
      <c r="B16"/>
      <c r="C16"/>
      <c r="D16" s="33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</row>
    <row r="17" spans="1:43" x14ac:dyDescent="0.3">
      <c r="C17" s="152" t="s">
        <v>27</v>
      </c>
      <c r="D17" s="153"/>
      <c r="E17" s="152">
        <v>1</v>
      </c>
      <c r="F17" s="156"/>
      <c r="G17" s="156"/>
      <c r="H17" s="158">
        <v>2</v>
      </c>
      <c r="I17" s="156"/>
      <c r="J17" s="156"/>
      <c r="K17" s="158">
        <v>3</v>
      </c>
      <c r="L17" s="156"/>
      <c r="M17" s="156"/>
      <c r="N17" s="158">
        <v>4</v>
      </c>
      <c r="O17" s="156"/>
      <c r="P17" s="156"/>
      <c r="Q17" s="158">
        <v>5</v>
      </c>
      <c r="R17" s="156"/>
      <c r="S17" s="156"/>
      <c r="T17" s="158">
        <v>6</v>
      </c>
      <c r="U17" s="156"/>
      <c r="V17" s="153"/>
      <c r="W17" s="160" t="s">
        <v>3</v>
      </c>
      <c r="X17" s="156"/>
      <c r="Y17" s="156"/>
      <c r="Z17" s="158" t="s">
        <v>4</v>
      </c>
      <c r="AA17" s="162" t="s">
        <v>5</v>
      </c>
      <c r="AC17" s="164" t="s">
        <v>27</v>
      </c>
      <c r="AD17" s="164"/>
      <c r="AE17" s="164"/>
      <c r="AF17" s="164"/>
      <c r="AG17" s="164"/>
      <c r="AH17" s="164"/>
      <c r="AI17" s="164"/>
      <c r="AJ17" s="164"/>
      <c r="AK17" s="164"/>
      <c r="AL17" s="164"/>
      <c r="AM17" s="164"/>
    </row>
    <row r="18" spans="1:43" ht="13.5" thickBot="1" x14ac:dyDescent="0.35">
      <c r="A18"/>
      <c r="B18"/>
      <c r="C18" s="154"/>
      <c r="D18" s="155"/>
      <c r="E18" s="154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5"/>
      <c r="W18" s="161"/>
      <c r="X18" s="157"/>
      <c r="Y18" s="157"/>
      <c r="Z18" s="157"/>
      <c r="AA18" s="155"/>
      <c r="AC18" s="164"/>
      <c r="AD18" s="164"/>
      <c r="AE18" s="164"/>
      <c r="AF18" s="164"/>
      <c r="AG18" s="164"/>
      <c r="AH18" s="164"/>
      <c r="AI18" s="164"/>
      <c r="AJ18" s="164"/>
      <c r="AK18" s="164"/>
      <c r="AL18" s="164"/>
      <c r="AM18" s="164"/>
    </row>
    <row r="19" spans="1:43" ht="13.5" thickBot="1" x14ac:dyDescent="0.35">
      <c r="A19" s="147">
        <v>26</v>
      </c>
      <c r="B19" s="32"/>
      <c r="C19" s="111">
        <v>1</v>
      </c>
      <c r="D19" s="35" t="str">
        <f>IF(COUNTIF(seznam!$A$2:$A$53,A19)=1,VLOOKUP(A19,seznam!$A$2:$C$53,3,FALSE),"------")</f>
        <v>KST FOSFA LVA</v>
      </c>
      <c r="E19" s="113"/>
      <c r="F19" s="114"/>
      <c r="G19" s="115"/>
      <c r="H19" s="181">
        <v>3</v>
      </c>
      <c r="I19" s="109" t="s">
        <v>6</v>
      </c>
      <c r="J19" s="180">
        <v>0</v>
      </c>
      <c r="K19" s="181"/>
      <c r="L19" s="109" t="s">
        <v>6</v>
      </c>
      <c r="M19" s="180"/>
      <c r="N19" s="102">
        <f>AK28</f>
        <v>3</v>
      </c>
      <c r="O19" s="106" t="s">
        <v>6</v>
      </c>
      <c r="P19" s="104">
        <f>AM28</f>
        <v>1</v>
      </c>
      <c r="Q19" s="102">
        <f>AK24</f>
        <v>3</v>
      </c>
      <c r="R19" s="106" t="s">
        <v>6</v>
      </c>
      <c r="S19" s="104">
        <f>AM24</f>
        <v>1</v>
      </c>
      <c r="T19" s="102">
        <f>AK20</f>
        <v>0</v>
      </c>
      <c r="U19" s="106" t="s">
        <v>6</v>
      </c>
      <c r="V19" s="137">
        <f>AM20</f>
        <v>0</v>
      </c>
      <c r="W19" s="106">
        <f>H19+K19+N19+Q19+T19</f>
        <v>9</v>
      </c>
      <c r="X19" s="106" t="s">
        <v>6</v>
      </c>
      <c r="Y19" s="104">
        <f>J19+M19+P19+S19+V19</f>
        <v>2</v>
      </c>
      <c r="Z19" s="128">
        <v>6</v>
      </c>
      <c r="AA19" s="130">
        <v>7</v>
      </c>
      <c r="AC19" s="4" t="s">
        <v>10</v>
      </c>
      <c r="AO19" s="44"/>
      <c r="AP19" s="44"/>
      <c r="AQ19" s="57"/>
    </row>
    <row r="20" spans="1:43" x14ac:dyDescent="0.3">
      <c r="A20" s="148"/>
      <c r="B20"/>
      <c r="C20" s="112"/>
      <c r="D20" s="36" t="str">
        <f>IF(COUNTIF(seznam!$A$2:$A$53,A19)=1,VLOOKUP(A19,seznam!$A$2:$C$53,2,FALSE),"------")</f>
        <v>Zechmeisterová Rebeka</v>
      </c>
      <c r="E20" s="116"/>
      <c r="F20" s="117"/>
      <c r="G20" s="118"/>
      <c r="H20" s="171"/>
      <c r="I20" s="107"/>
      <c r="J20" s="173"/>
      <c r="K20" s="171"/>
      <c r="L20" s="107"/>
      <c r="M20" s="173"/>
      <c r="N20" s="103"/>
      <c r="O20" s="107"/>
      <c r="P20" s="105"/>
      <c r="Q20" s="103"/>
      <c r="R20" s="107"/>
      <c r="S20" s="105"/>
      <c r="T20" s="103"/>
      <c r="U20" s="110"/>
      <c r="V20" s="133"/>
      <c r="W20" s="110"/>
      <c r="X20" s="110"/>
      <c r="Y20" s="105"/>
      <c r="Z20" s="125"/>
      <c r="AA20" s="127"/>
      <c r="AC20" s="45" t="str">
        <f>D20</f>
        <v>Zechmeisterová Rebeka</v>
      </c>
      <c r="AD20" s="7" t="s">
        <v>8</v>
      </c>
      <c r="AE20" s="5" t="str">
        <f>D30</f>
        <v>------</v>
      </c>
      <c r="AF20" s="25"/>
      <c r="AG20" s="26"/>
      <c r="AH20" s="26"/>
      <c r="AI20" s="26"/>
      <c r="AJ20" s="28"/>
      <c r="AK20" s="12">
        <f>IF(AND(LEN(AF20)&gt;0,MID(AF20,1,1)&lt;&gt;"-"),"1","0")+IF(AND(LEN(AG20)&gt;0,MID(AG20,1,1)&lt;&gt;"-"),"1","0")+IF(AND(LEN(AH20)&gt;0,MID(AH20,1,1)&lt;&gt;"-"),"1","0")+IF(AND(LEN(AI20)&gt;0,MID(AI20,1,1)&lt;&gt;"-"),"1","0")+IF(AND(LEN(AJ20)&gt;0,MID(AJ20,1,1)&lt;&gt;"-"),"1","0")</f>
        <v>0</v>
      </c>
      <c r="AL20" s="13" t="s">
        <v>6</v>
      </c>
      <c r="AM20" s="14">
        <f>IF(AND(LEN(AF20)&gt;0,MID(AF20,1,1)="-"),"1","0")+IF(AND(LEN(AG20)&gt;0,MID(AG20,1,1)="-"),"1","0")+IF(AND(LEN(AH20)&gt;0,MID(AH20,1,1)="-"),"1","0")+IF(AND(LEN(AI20)&gt;0,MID(AI20,1,1)="-"),"1","0")+IF(AND(LEN(AJ20)&gt;0,MID(AJ20,1,1)="-"),"1","0")</f>
        <v>0</v>
      </c>
      <c r="AN20" s="41"/>
      <c r="AO20" s="43"/>
      <c r="AP20" s="43">
        <f>A19</f>
        <v>26</v>
      </c>
      <c r="AQ20" s="58">
        <f>A29</f>
        <v>0</v>
      </c>
    </row>
    <row r="21" spans="1:43" x14ac:dyDescent="0.3">
      <c r="A21" s="147">
        <v>28</v>
      </c>
      <c r="B21" s="32"/>
      <c r="C21" s="111">
        <v>2</v>
      </c>
      <c r="D21" s="35" t="str">
        <f>IF(COUNTIF(seznam!$A$2:$A$53,A21)=1,VLOOKUP(A21,seznam!$A$2:$C$53,3,FALSE),"------")</f>
        <v>Prace</v>
      </c>
      <c r="E21" s="174">
        <v>0</v>
      </c>
      <c r="F21" s="106" t="s">
        <v>6</v>
      </c>
      <c r="G21" s="176">
        <v>3</v>
      </c>
      <c r="H21" s="121"/>
      <c r="I21" s="122"/>
      <c r="J21" s="151"/>
      <c r="K21" s="177"/>
      <c r="L21" s="106" t="s">
        <v>6</v>
      </c>
      <c r="M21" s="176"/>
      <c r="N21" s="102">
        <f>AK25</f>
        <v>1</v>
      </c>
      <c r="O21" s="106" t="s">
        <v>6</v>
      </c>
      <c r="P21" s="104">
        <f>AM25</f>
        <v>3</v>
      </c>
      <c r="Q21" s="102">
        <f>AK21</f>
        <v>0</v>
      </c>
      <c r="R21" s="106" t="s">
        <v>6</v>
      </c>
      <c r="S21" s="104">
        <f>AM21</f>
        <v>3</v>
      </c>
      <c r="T21" s="102">
        <f>AK29</f>
        <v>0</v>
      </c>
      <c r="U21" s="106" t="s">
        <v>6</v>
      </c>
      <c r="V21" s="137">
        <f>AM29</f>
        <v>0</v>
      </c>
      <c r="W21" s="106">
        <f>E21+K21+N21+Q21+T21</f>
        <v>1</v>
      </c>
      <c r="X21" s="106" t="s">
        <v>6</v>
      </c>
      <c r="Y21" s="104">
        <f>G21+M21+P21+S21+V21</f>
        <v>9</v>
      </c>
      <c r="Z21" s="128">
        <v>3</v>
      </c>
      <c r="AA21" s="130">
        <v>10</v>
      </c>
      <c r="AC21" s="46" t="str">
        <f>D22</f>
        <v>Paulíková Sára</v>
      </c>
      <c r="AD21" s="8" t="s">
        <v>8</v>
      </c>
      <c r="AE21" s="6" t="str">
        <f>D28</f>
        <v>Polanská Claudia</v>
      </c>
      <c r="AF21" s="27" t="s">
        <v>82</v>
      </c>
      <c r="AG21" s="24" t="s">
        <v>89</v>
      </c>
      <c r="AH21" s="24" t="s">
        <v>85</v>
      </c>
      <c r="AI21" s="24"/>
      <c r="AJ21" s="29"/>
      <c r="AK21" s="15">
        <f>IF(AND(LEN(AF21)&gt;0,MID(AF21,1,1)&lt;&gt;"-"),"1","0")+IF(AND(LEN(AG21)&gt;0,MID(AG21,1,1)&lt;&gt;"-"),"1","0")+IF(AND(LEN(AH21)&gt;0,MID(AH21,1,1)&lt;&gt;"-"),"1","0")+IF(AND(LEN(AI21)&gt;0,MID(AI21,1,1)&lt;&gt;"-"),"1","0")+IF(AND(LEN(AJ21)&gt;0,MID(AJ21,1,1)&lt;&gt;"-"),"1","0")</f>
        <v>0</v>
      </c>
      <c r="AL21" s="16" t="s">
        <v>6</v>
      </c>
      <c r="AM21" s="17">
        <f>IF(AND(LEN(AF21)&gt;0,MID(AF21,1,1)="-"),"1","0")+IF(AND(LEN(AG21)&gt;0,MID(AG21,1,1)="-"),"1","0")+IF(AND(LEN(AH21)&gt;0,MID(AH21,1,1)="-"),"1","0")+IF(AND(LEN(AI21)&gt;0,MID(AI21,1,1)="-"),"1","0")+IF(AND(LEN(AJ21)&gt;0,MID(AJ21,1,1)="-"),"1","0")</f>
        <v>3</v>
      </c>
      <c r="AN21" s="41"/>
      <c r="AO21" s="43"/>
      <c r="AP21" s="43">
        <f>A21</f>
        <v>28</v>
      </c>
      <c r="AQ21" s="58">
        <f>A27</f>
        <v>27</v>
      </c>
    </row>
    <row r="22" spans="1:43" ht="13.5" thickBot="1" x14ac:dyDescent="0.35">
      <c r="A22" s="148"/>
      <c r="B22"/>
      <c r="C22" s="112"/>
      <c r="D22" s="36" t="str">
        <f>IF(COUNTIF(seznam!$A$2:$A$53,A21)=1,VLOOKUP(A21,seznam!$A$2:$C$53,2,FALSE),"------")</f>
        <v>Paulíková Sára</v>
      </c>
      <c r="E22" s="175"/>
      <c r="F22" s="107"/>
      <c r="G22" s="173"/>
      <c r="H22" s="123"/>
      <c r="I22" s="117"/>
      <c r="J22" s="118"/>
      <c r="K22" s="171"/>
      <c r="L22" s="107"/>
      <c r="M22" s="173"/>
      <c r="N22" s="103"/>
      <c r="O22" s="107"/>
      <c r="P22" s="105"/>
      <c r="Q22" s="103"/>
      <c r="R22" s="107"/>
      <c r="S22" s="105"/>
      <c r="T22" s="103"/>
      <c r="U22" s="107"/>
      <c r="V22" s="133"/>
      <c r="W22" s="110"/>
      <c r="X22" s="107"/>
      <c r="Y22" s="105"/>
      <c r="Z22" s="125"/>
      <c r="AA22" s="127"/>
      <c r="AC22" s="47" t="str">
        <f>D24</f>
        <v>------</v>
      </c>
      <c r="AD22" s="48" t="s">
        <v>8</v>
      </c>
      <c r="AE22" s="49" t="str">
        <f>D26</f>
        <v>Kuchařová Nikol</v>
      </c>
      <c r="AF22" s="50"/>
      <c r="AG22" s="51"/>
      <c r="AH22" s="51"/>
      <c r="AI22" s="51"/>
      <c r="AJ22" s="52"/>
      <c r="AK22" s="53">
        <f>IF(AND(LEN(AF22)&gt;0,MID(AF22,1,1)&lt;&gt;"-"),"1","0")+IF(AND(LEN(AG22)&gt;0,MID(AG22,1,1)&lt;&gt;"-"),"1","0")+IF(AND(LEN(AH22)&gt;0,MID(AH22,1,1)&lt;&gt;"-"),"1","0")+IF(AND(LEN(AI22)&gt;0,MID(AI22,1,1)&lt;&gt;"-"),"1","0")+IF(AND(LEN(AJ22)&gt;0,MID(AJ22,1,1)&lt;&gt;"-"),"1","0")</f>
        <v>0</v>
      </c>
      <c r="AL22" s="54" t="s">
        <v>6</v>
      </c>
      <c r="AM22" s="55">
        <f>IF(AND(LEN(AF22)&gt;0,MID(AF22,1,1)="-"),"1","0")+IF(AND(LEN(AG22)&gt;0,MID(AG22,1,1)="-"),"1","0")+IF(AND(LEN(AH22)&gt;0,MID(AH22,1,1)="-"),"1","0")+IF(AND(LEN(AI22)&gt;0,MID(AI22,1,1)="-"),"1","0")+IF(AND(LEN(AJ22)&gt;0,MID(AJ22,1,1)="-"),"1","0")</f>
        <v>0</v>
      </c>
      <c r="AN22" s="41"/>
      <c r="AO22" s="43"/>
      <c r="AP22" s="43">
        <f>A23</f>
        <v>0</v>
      </c>
      <c r="AQ22" s="58">
        <f>A25</f>
        <v>25</v>
      </c>
    </row>
    <row r="23" spans="1:43" ht="13.5" thickBot="1" x14ac:dyDescent="0.35">
      <c r="A23" s="147"/>
      <c r="B23" s="32"/>
      <c r="C23" s="111">
        <v>3</v>
      </c>
      <c r="D23" s="35" t="str">
        <f>IF(COUNTIF(seznam!$A$2:$A$53,A23)=1,VLOOKUP(A23,seznam!$A$2:$C$53,3,FALSE),"------")</f>
        <v>------</v>
      </c>
      <c r="E23" s="174"/>
      <c r="F23" s="106" t="s">
        <v>6</v>
      </c>
      <c r="G23" s="176"/>
      <c r="H23" s="177"/>
      <c r="I23" s="106" t="s">
        <v>6</v>
      </c>
      <c r="J23" s="176"/>
      <c r="K23" s="121"/>
      <c r="L23" s="122"/>
      <c r="M23" s="151"/>
      <c r="N23" s="102">
        <f>AK22</f>
        <v>0</v>
      </c>
      <c r="O23" s="106" t="s">
        <v>6</v>
      </c>
      <c r="P23" s="104">
        <f>AM22</f>
        <v>0</v>
      </c>
      <c r="Q23" s="102">
        <f>AK30</f>
        <v>0</v>
      </c>
      <c r="R23" s="106" t="s">
        <v>6</v>
      </c>
      <c r="S23" s="104">
        <f>AM30</f>
        <v>0</v>
      </c>
      <c r="T23" s="102">
        <f>AK26</f>
        <v>0</v>
      </c>
      <c r="U23" s="106" t="s">
        <v>6</v>
      </c>
      <c r="V23" s="137">
        <f>AM26</f>
        <v>0</v>
      </c>
      <c r="W23" s="106">
        <f>H23+E23+N23+Q23+T23</f>
        <v>0</v>
      </c>
      <c r="X23" s="106" t="s">
        <v>6</v>
      </c>
      <c r="Y23" s="104">
        <f>J23+G23+P23+S23+V23</f>
        <v>0</v>
      </c>
      <c r="Z23" s="128"/>
      <c r="AA23" s="130"/>
      <c r="AC23" s="4" t="s">
        <v>11</v>
      </c>
    </row>
    <row r="24" spans="1:43" x14ac:dyDescent="0.3">
      <c r="A24" s="148"/>
      <c r="B24"/>
      <c r="C24" s="112"/>
      <c r="D24" s="36" t="str">
        <f>IF(COUNTIF(seznam!$A$2:$A$53,A23)=1,VLOOKUP(A23,seznam!$A$2:$C$53,2,FALSE),"------")</f>
        <v>------</v>
      </c>
      <c r="E24" s="175"/>
      <c r="F24" s="107"/>
      <c r="G24" s="173"/>
      <c r="H24" s="171"/>
      <c r="I24" s="107"/>
      <c r="J24" s="173"/>
      <c r="K24" s="123"/>
      <c r="L24" s="117"/>
      <c r="M24" s="118"/>
      <c r="N24" s="103"/>
      <c r="O24" s="107"/>
      <c r="P24" s="105"/>
      <c r="Q24" s="103"/>
      <c r="R24" s="107"/>
      <c r="S24" s="105"/>
      <c r="T24" s="103"/>
      <c r="U24" s="107"/>
      <c r="V24" s="133"/>
      <c r="W24" s="110"/>
      <c r="X24" s="110"/>
      <c r="Y24" s="105"/>
      <c r="Z24" s="125"/>
      <c r="AA24" s="127"/>
      <c r="AC24" s="45" t="str">
        <f>D20</f>
        <v>Zechmeisterová Rebeka</v>
      </c>
      <c r="AD24" s="7" t="s">
        <v>8</v>
      </c>
      <c r="AE24" s="5" t="str">
        <f>D28</f>
        <v>Polanská Claudia</v>
      </c>
      <c r="AF24" s="25" t="s">
        <v>82</v>
      </c>
      <c r="AG24" s="26" t="s">
        <v>74</v>
      </c>
      <c r="AH24" s="26" t="s">
        <v>83</v>
      </c>
      <c r="AI24" s="26" t="s">
        <v>81</v>
      </c>
      <c r="AJ24" s="28"/>
      <c r="AK24" s="12">
        <f>IF(AND(LEN(AF24)&gt;0,MID(AF24,1,1)&lt;&gt;"-"),"1","0")+IF(AND(LEN(AG24)&gt;0,MID(AG24,1,1)&lt;&gt;"-"),"1","0")+IF(AND(LEN(AH24)&gt;0,MID(AH24,1,1)&lt;&gt;"-"),"1","0")+IF(AND(LEN(AI24)&gt;0,MID(AI24,1,1)&lt;&gt;"-"),"1","0")+IF(AND(LEN(AJ24)&gt;0,MID(AJ24,1,1)&lt;&gt;"-"),"1","0")</f>
        <v>3</v>
      </c>
      <c r="AL24" s="13" t="s">
        <v>6</v>
      </c>
      <c r="AM24" s="14">
        <f>IF(AND(LEN(AF24)&gt;0,MID(AF24,1,1)="-"),"1","0")+IF(AND(LEN(AG24)&gt;0,MID(AG24,1,1)="-"),"1","0")+IF(AND(LEN(AH24)&gt;0,MID(AH24,1,1)="-"),"1","0")+IF(AND(LEN(AI24)&gt;0,MID(AI24,1,1)="-"),"1","0")+IF(AND(LEN(AJ24)&gt;0,MID(AJ24,1,1)="-"),"1","0")</f>
        <v>1</v>
      </c>
      <c r="AN24" s="41"/>
      <c r="AO24" s="43"/>
      <c r="AP24" s="43">
        <f>A19</f>
        <v>26</v>
      </c>
      <c r="AQ24" s="58">
        <f>A27</f>
        <v>27</v>
      </c>
    </row>
    <row r="25" spans="1:43" x14ac:dyDescent="0.3">
      <c r="A25" s="147">
        <v>25</v>
      </c>
      <c r="B25" s="32"/>
      <c r="C25" s="111">
        <v>4</v>
      </c>
      <c r="D25" s="35" t="str">
        <f>IF(COUNTIF(seznam!$A$2:$A$53,A25)=1,VLOOKUP(A25,seznam!$A$2:$C$53,3,FALSE),"------")</f>
        <v>SK Čejč</v>
      </c>
      <c r="E25" s="119">
        <f>AM28</f>
        <v>1</v>
      </c>
      <c r="F25" s="106" t="s">
        <v>6</v>
      </c>
      <c r="G25" s="104">
        <f>AK28</f>
        <v>3</v>
      </c>
      <c r="H25" s="102">
        <f>AM25</f>
        <v>3</v>
      </c>
      <c r="I25" s="106" t="s">
        <v>6</v>
      </c>
      <c r="J25" s="104">
        <f>AK25</f>
        <v>1</v>
      </c>
      <c r="K25" s="102">
        <f>AM22</f>
        <v>0</v>
      </c>
      <c r="L25" s="106" t="s">
        <v>6</v>
      </c>
      <c r="M25" s="106">
        <f>AK22</f>
        <v>0</v>
      </c>
      <c r="N25" s="121"/>
      <c r="O25" s="122"/>
      <c r="P25" s="151"/>
      <c r="Q25" s="177">
        <v>3</v>
      </c>
      <c r="R25" s="106" t="s">
        <v>6</v>
      </c>
      <c r="S25" s="176">
        <v>2</v>
      </c>
      <c r="T25" s="177"/>
      <c r="U25" s="106" t="s">
        <v>6</v>
      </c>
      <c r="V25" s="182"/>
      <c r="W25" s="106">
        <f>H25+K25+E25+Q25+T25</f>
        <v>7</v>
      </c>
      <c r="X25" s="106" t="s">
        <v>6</v>
      </c>
      <c r="Y25" s="104">
        <f>J25+M25+G25+S25+V25</f>
        <v>6</v>
      </c>
      <c r="Z25" s="128">
        <v>5</v>
      </c>
      <c r="AA25" s="130">
        <v>8</v>
      </c>
      <c r="AC25" s="46" t="str">
        <f>D22</f>
        <v>Paulíková Sára</v>
      </c>
      <c r="AD25" s="8" t="s">
        <v>8</v>
      </c>
      <c r="AE25" s="6" t="str">
        <f>D26</f>
        <v>Kuchařová Nikol</v>
      </c>
      <c r="AF25" s="27" t="s">
        <v>73</v>
      </c>
      <c r="AG25" s="24" t="s">
        <v>89</v>
      </c>
      <c r="AH25" s="24" t="s">
        <v>93</v>
      </c>
      <c r="AI25" s="24" t="s">
        <v>80</v>
      </c>
      <c r="AJ25" s="29"/>
      <c r="AK25" s="15">
        <f>IF(AND(LEN(AF25)&gt;0,MID(AF25,1,1)&lt;&gt;"-"),"1","0")+IF(AND(LEN(AG25)&gt;0,MID(AG25,1,1)&lt;&gt;"-"),"1","0")+IF(AND(LEN(AH25)&gt;0,MID(AH25,1,1)&lt;&gt;"-"),"1","0")+IF(AND(LEN(AI25)&gt;0,MID(AI25,1,1)&lt;&gt;"-"),"1","0")+IF(AND(LEN(AJ25)&gt;0,MID(AJ25,1,1)&lt;&gt;"-"),"1","0")</f>
        <v>1</v>
      </c>
      <c r="AL25" s="16" t="s">
        <v>6</v>
      </c>
      <c r="AM25" s="17">
        <f>IF(AND(LEN(AF25)&gt;0,MID(AF25,1,1)="-"),"1","0")+IF(AND(LEN(AG25)&gt;0,MID(AG25,1,1)="-"),"1","0")+IF(AND(LEN(AH25)&gt;0,MID(AH25,1,1)="-"),"1","0")+IF(AND(LEN(AI25)&gt;0,MID(AI25,1,1)="-"),"1","0")+IF(AND(LEN(AJ25)&gt;0,MID(AJ25,1,1)="-"),"1","0")</f>
        <v>3</v>
      </c>
      <c r="AN25" s="41"/>
      <c r="AO25" s="43"/>
      <c r="AP25" s="43">
        <f>A21</f>
        <v>28</v>
      </c>
      <c r="AQ25" s="58">
        <f>A25</f>
        <v>25</v>
      </c>
    </row>
    <row r="26" spans="1:43" ht="13.5" thickBot="1" x14ac:dyDescent="0.35">
      <c r="A26" s="148"/>
      <c r="B26"/>
      <c r="C26" s="112"/>
      <c r="D26" s="36" t="str">
        <f>IF(COUNTIF(seznam!$A$2:$A$53,A25)=1,VLOOKUP(A25,seznam!$A$2:$C$53,2,FALSE),"------")</f>
        <v>Kuchařová Nikol</v>
      </c>
      <c r="E26" s="120"/>
      <c r="F26" s="107"/>
      <c r="G26" s="105"/>
      <c r="H26" s="103"/>
      <c r="I26" s="107"/>
      <c r="J26" s="105"/>
      <c r="K26" s="103"/>
      <c r="L26" s="107"/>
      <c r="M26" s="110"/>
      <c r="N26" s="123"/>
      <c r="O26" s="117"/>
      <c r="P26" s="118"/>
      <c r="Q26" s="171"/>
      <c r="R26" s="107"/>
      <c r="S26" s="173"/>
      <c r="T26" s="171"/>
      <c r="U26" s="107"/>
      <c r="V26" s="183"/>
      <c r="W26" s="110"/>
      <c r="X26" s="110"/>
      <c r="Y26" s="105"/>
      <c r="Z26" s="125"/>
      <c r="AA26" s="146"/>
      <c r="AC26" s="47" t="str">
        <f>D24</f>
        <v>------</v>
      </c>
      <c r="AD26" s="48" t="s">
        <v>8</v>
      </c>
      <c r="AE26" s="49" t="str">
        <f>D30</f>
        <v>------</v>
      </c>
      <c r="AF26" s="50"/>
      <c r="AG26" s="51"/>
      <c r="AH26" s="51"/>
      <c r="AI26" s="51"/>
      <c r="AJ26" s="52"/>
      <c r="AK26" s="53">
        <f>IF(AND(LEN(AF26)&gt;0,MID(AF26,1,1)&lt;&gt;"-"),"1","0")+IF(AND(LEN(AG26)&gt;0,MID(AG26,1,1)&lt;&gt;"-"),"1","0")+IF(AND(LEN(AH26)&gt;0,MID(AH26,1,1)&lt;&gt;"-"),"1","0")+IF(AND(LEN(AI26)&gt;0,MID(AI26,1,1)&lt;&gt;"-"),"1","0")+IF(AND(LEN(AJ26)&gt;0,MID(AJ26,1,1)&lt;&gt;"-"),"1","0")</f>
        <v>0</v>
      </c>
      <c r="AL26" s="54" t="s">
        <v>6</v>
      </c>
      <c r="AM26" s="55">
        <f>IF(AND(LEN(AF26)&gt;0,MID(AF26,1,1)="-"),"1","0")+IF(AND(LEN(AG26)&gt;0,MID(AG26,1,1)="-"),"1","0")+IF(AND(LEN(AH26)&gt;0,MID(AH26,1,1)="-"),"1","0")+IF(AND(LEN(AI26)&gt;0,MID(AI26,1,1)="-"),"1","0")+IF(AND(LEN(AJ26)&gt;0,MID(AJ26,1,1)="-"),"1","0")</f>
        <v>0</v>
      </c>
      <c r="AN26" s="41"/>
      <c r="AO26" s="43"/>
      <c r="AP26" s="43">
        <f>A23</f>
        <v>0</v>
      </c>
      <c r="AQ26" s="58">
        <f>A29</f>
        <v>0</v>
      </c>
    </row>
    <row r="27" spans="1:43" ht="13.5" thickBot="1" x14ac:dyDescent="0.35">
      <c r="A27" s="147">
        <v>27</v>
      </c>
      <c r="B27" s="32"/>
      <c r="C27" s="111">
        <v>5</v>
      </c>
      <c r="D27" s="35" t="str">
        <f>IF(COUNTIF(seznam!$A$2:$A$53,A27)=1,VLOOKUP(A27,seznam!$A$2:$C$53,3,FALSE),"------")</f>
        <v>KST FOSFA LVA</v>
      </c>
      <c r="E27" s="119">
        <f>AM24</f>
        <v>1</v>
      </c>
      <c r="F27" s="106" t="s">
        <v>6</v>
      </c>
      <c r="G27" s="104">
        <f>AK24</f>
        <v>3</v>
      </c>
      <c r="H27" s="102">
        <f>AM21</f>
        <v>3</v>
      </c>
      <c r="I27" s="106" t="s">
        <v>6</v>
      </c>
      <c r="J27" s="104">
        <f>AK21</f>
        <v>0</v>
      </c>
      <c r="K27" s="102">
        <f>AM30</f>
        <v>0</v>
      </c>
      <c r="L27" s="106" t="s">
        <v>6</v>
      </c>
      <c r="M27" s="106">
        <f>AK30</f>
        <v>0</v>
      </c>
      <c r="N27" s="177">
        <v>2</v>
      </c>
      <c r="O27" s="106" t="s">
        <v>6</v>
      </c>
      <c r="P27" s="176">
        <v>3</v>
      </c>
      <c r="Q27" s="121"/>
      <c r="R27" s="122"/>
      <c r="S27" s="151"/>
      <c r="T27" s="177"/>
      <c r="U27" s="106" t="s">
        <v>6</v>
      </c>
      <c r="V27" s="182"/>
      <c r="W27" s="106">
        <f>H27+K27+N27+E27+T27</f>
        <v>6</v>
      </c>
      <c r="X27" s="106" t="s">
        <v>6</v>
      </c>
      <c r="Y27" s="104">
        <f>J27+M27+P27+G27+V27</f>
        <v>6</v>
      </c>
      <c r="Z27" s="128">
        <v>4</v>
      </c>
      <c r="AA27" s="130">
        <v>9</v>
      </c>
      <c r="AC27" s="4" t="s">
        <v>12</v>
      </c>
    </row>
    <row r="28" spans="1:43" x14ac:dyDescent="0.3">
      <c r="A28" s="148"/>
      <c r="B28"/>
      <c r="C28" s="112"/>
      <c r="D28" s="36" t="str">
        <f>IF(COUNTIF(seznam!$A$2:$A$53,A27)=1,VLOOKUP(A27,seznam!$A$2:$C$53,2,FALSE),"------")</f>
        <v>Polanská Claudia</v>
      </c>
      <c r="E28" s="120"/>
      <c r="F28" s="107"/>
      <c r="G28" s="105"/>
      <c r="H28" s="103"/>
      <c r="I28" s="107"/>
      <c r="J28" s="105"/>
      <c r="K28" s="103"/>
      <c r="L28" s="107"/>
      <c r="M28" s="110"/>
      <c r="N28" s="171"/>
      <c r="O28" s="107"/>
      <c r="P28" s="173"/>
      <c r="Q28" s="123"/>
      <c r="R28" s="117"/>
      <c r="S28" s="118"/>
      <c r="T28" s="171"/>
      <c r="U28" s="107"/>
      <c r="V28" s="183"/>
      <c r="W28" s="110"/>
      <c r="X28" s="107"/>
      <c r="Y28" s="105"/>
      <c r="Z28" s="125"/>
      <c r="AA28" s="146"/>
      <c r="AC28" s="45" t="str">
        <f>D20</f>
        <v>Zechmeisterová Rebeka</v>
      </c>
      <c r="AD28" s="7" t="s">
        <v>8</v>
      </c>
      <c r="AE28" s="5" t="str">
        <f>D26</f>
        <v>Kuchařová Nikol</v>
      </c>
      <c r="AF28" s="25" t="s">
        <v>79</v>
      </c>
      <c r="AG28" s="26" t="s">
        <v>82</v>
      </c>
      <c r="AH28" s="26" t="s">
        <v>75</v>
      </c>
      <c r="AI28" s="26" t="s">
        <v>75</v>
      </c>
      <c r="AJ28" s="28"/>
      <c r="AK28" s="12">
        <f>IF(AND(LEN(AF28)&gt;0,MID(AF28,1,1)&lt;&gt;"-"),"1","0")+IF(AND(LEN(AG28)&gt;0,MID(AG28,1,1)&lt;&gt;"-"),"1","0")+IF(AND(LEN(AH28)&gt;0,MID(AH28,1,1)&lt;&gt;"-"),"1","0")+IF(AND(LEN(AI28)&gt;0,MID(AI28,1,1)&lt;&gt;"-"),"1","0")+IF(AND(LEN(AJ28)&gt;0,MID(AJ28,1,1)&lt;&gt;"-"),"1","0")</f>
        <v>3</v>
      </c>
      <c r="AL28" s="13" t="s">
        <v>6</v>
      </c>
      <c r="AM28" s="14">
        <f>IF(AND(LEN(AF28)&gt;0,MID(AF28,1,1)="-"),"1","0")+IF(AND(LEN(AG28)&gt;0,MID(AG28,1,1)="-"),"1","0")+IF(AND(LEN(AH28)&gt;0,MID(AH28,1,1)="-"),"1","0")+IF(AND(LEN(AI28)&gt;0,MID(AI28,1,1)="-"),"1","0")+IF(AND(LEN(AJ28)&gt;0,MID(AJ28,1,1)="-"),"1","0")</f>
        <v>1</v>
      </c>
      <c r="AN28" s="41"/>
      <c r="AO28" s="43"/>
      <c r="AP28" s="43">
        <f>A19</f>
        <v>26</v>
      </c>
      <c r="AQ28" s="58">
        <f>A25</f>
        <v>25</v>
      </c>
    </row>
    <row r="29" spans="1:43" x14ac:dyDescent="0.3">
      <c r="A29" s="147"/>
      <c r="B29" s="32"/>
      <c r="C29" s="111">
        <v>6</v>
      </c>
      <c r="D29" s="35" t="str">
        <f>IF(COUNTIF(seznam!$A$2:$A$53,A29)=1,VLOOKUP(A29,seznam!$A$2:$C$53,3,FALSE),"------")</f>
        <v>------</v>
      </c>
      <c r="E29" s="119">
        <f>AM20</f>
        <v>0</v>
      </c>
      <c r="F29" s="106" t="s">
        <v>6</v>
      </c>
      <c r="G29" s="104">
        <f>AK20</f>
        <v>0</v>
      </c>
      <c r="H29" s="102">
        <f>AM29</f>
        <v>0</v>
      </c>
      <c r="I29" s="106" t="s">
        <v>6</v>
      </c>
      <c r="J29" s="104">
        <f>AK29</f>
        <v>0</v>
      </c>
      <c r="K29" s="102">
        <f>AM26</f>
        <v>0</v>
      </c>
      <c r="L29" s="106" t="s">
        <v>6</v>
      </c>
      <c r="M29" s="106">
        <f>AK26</f>
        <v>0</v>
      </c>
      <c r="N29" s="177"/>
      <c r="O29" s="106" t="s">
        <v>6</v>
      </c>
      <c r="P29" s="176"/>
      <c r="Q29" s="177"/>
      <c r="R29" s="106" t="s">
        <v>6</v>
      </c>
      <c r="S29" s="176"/>
      <c r="T29" s="121"/>
      <c r="U29" s="122"/>
      <c r="V29" s="142"/>
      <c r="W29" s="106">
        <f>H29+K29+N29+Q29+E29</f>
        <v>0</v>
      </c>
      <c r="X29" s="106" t="s">
        <v>6</v>
      </c>
      <c r="Y29" s="104">
        <f>J29+M29+P29+S29+G29</f>
        <v>0</v>
      </c>
      <c r="Z29" s="128"/>
      <c r="AA29" s="130"/>
      <c r="AC29" s="46" t="str">
        <f>D22</f>
        <v>Paulíková Sára</v>
      </c>
      <c r="AD29" s="8" t="s">
        <v>8</v>
      </c>
      <c r="AE29" s="6" t="str">
        <f>D30</f>
        <v>------</v>
      </c>
      <c r="AF29" s="27"/>
      <c r="AG29" s="24"/>
      <c r="AH29" s="24"/>
      <c r="AI29" s="24"/>
      <c r="AJ29" s="29"/>
      <c r="AK29" s="15">
        <f>IF(AND(LEN(AF29)&gt;0,MID(AF29,1,1)&lt;&gt;"-"),"1","0")+IF(AND(LEN(AG29)&gt;0,MID(AG29,1,1)&lt;&gt;"-"),"1","0")+IF(AND(LEN(AH29)&gt;0,MID(AH29,1,1)&lt;&gt;"-"),"1","0")+IF(AND(LEN(AI29)&gt;0,MID(AI29,1,1)&lt;&gt;"-"),"1","0")+IF(AND(LEN(AJ29)&gt;0,MID(AJ29,1,1)&lt;&gt;"-"),"1","0")</f>
        <v>0</v>
      </c>
      <c r="AL29" s="16" t="s">
        <v>6</v>
      </c>
      <c r="AM29" s="17">
        <f>IF(AND(LEN(AF29)&gt;0,MID(AF29,1,1)="-"),"1","0")+IF(AND(LEN(AG29)&gt;0,MID(AG29,1,1)="-"),"1","0")+IF(AND(LEN(AH29)&gt;0,MID(AH29,1,1)="-"),"1","0")+IF(AND(LEN(AI29)&gt;0,MID(AI29,1,1)="-"),"1","0")+IF(AND(LEN(AJ29)&gt;0,MID(AJ29,1,1)="-"),"1","0")</f>
        <v>0</v>
      </c>
      <c r="AN29" s="41"/>
      <c r="AO29" s="43"/>
      <c r="AP29" s="43">
        <f>A21</f>
        <v>28</v>
      </c>
      <c r="AQ29" s="58">
        <f>A29</f>
        <v>0</v>
      </c>
    </row>
    <row r="30" spans="1:43" ht="13.5" thickBot="1" x14ac:dyDescent="0.35">
      <c r="A30" s="148"/>
      <c r="B30"/>
      <c r="C30" s="149"/>
      <c r="D30" s="23" t="str">
        <f>IF(COUNTIF(seznam!$A$2:$A$53,A29)=1,VLOOKUP(A29,seznam!$A$2:$C$53,2,FALSE),"------")</f>
        <v>------</v>
      </c>
      <c r="E30" s="150"/>
      <c r="F30" s="136"/>
      <c r="G30" s="134"/>
      <c r="H30" s="135"/>
      <c r="I30" s="136"/>
      <c r="J30" s="134"/>
      <c r="K30" s="135"/>
      <c r="L30" s="136"/>
      <c r="M30" s="141"/>
      <c r="N30" s="178"/>
      <c r="O30" s="136"/>
      <c r="P30" s="179"/>
      <c r="Q30" s="178"/>
      <c r="R30" s="136"/>
      <c r="S30" s="179"/>
      <c r="T30" s="143"/>
      <c r="U30" s="144"/>
      <c r="V30" s="145"/>
      <c r="W30" s="141"/>
      <c r="X30" s="141"/>
      <c r="Y30" s="134"/>
      <c r="Z30" s="139"/>
      <c r="AA30" s="140"/>
      <c r="AC30" s="47" t="str">
        <f>D24</f>
        <v>------</v>
      </c>
      <c r="AD30" s="48" t="s">
        <v>8</v>
      </c>
      <c r="AE30" s="49" t="str">
        <f>D28</f>
        <v>Polanská Claudia</v>
      </c>
      <c r="AF30" s="50"/>
      <c r="AG30" s="51"/>
      <c r="AH30" s="51"/>
      <c r="AI30" s="51"/>
      <c r="AJ30" s="52"/>
      <c r="AK30" s="53">
        <f>IF(AND(LEN(AF30)&gt;0,MID(AF30,1,1)&lt;&gt;"-"),"1","0")+IF(AND(LEN(AG30)&gt;0,MID(AG30,1,1)&lt;&gt;"-"),"1","0")+IF(AND(LEN(AH30)&gt;0,MID(AH30,1,1)&lt;&gt;"-"),"1","0")+IF(AND(LEN(AI30)&gt;0,MID(AI30,1,1)&lt;&gt;"-"),"1","0")+IF(AND(LEN(AJ30)&gt;0,MID(AJ30,1,1)&lt;&gt;"-"),"1","0")</f>
        <v>0</v>
      </c>
      <c r="AL30" s="54" t="s">
        <v>6</v>
      </c>
      <c r="AM30" s="55">
        <f>IF(AND(LEN(AF30)&gt;0,MID(AF30,1,1)="-"),"1","0")+IF(AND(LEN(AG30)&gt;0,MID(AG30,1,1)="-"),"1","0")+IF(AND(LEN(AH30)&gt;0,MID(AH30,1,1)="-"),"1","0")+IF(AND(LEN(AI30)&gt;0,MID(AI30,1,1)="-"),"1","0")+IF(AND(LEN(AJ30)&gt;0,MID(AJ30,1,1)="-"),"1","0")</f>
        <v>0</v>
      </c>
      <c r="AN30" s="41"/>
      <c r="AO30" s="43"/>
      <c r="AP30" s="43">
        <f>A23</f>
        <v>0</v>
      </c>
      <c r="AQ30" s="58">
        <f>A27</f>
        <v>27</v>
      </c>
    </row>
    <row r="50" spans="1:27" x14ac:dyDescent="0.3">
      <c r="A50"/>
      <c r="B50"/>
      <c r="C50"/>
      <c r="D50" s="33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</row>
  </sheetData>
  <mergeCells count="300">
    <mergeCell ref="C1:AA1"/>
    <mergeCell ref="AC1:AM1"/>
    <mergeCell ref="AT1:BD1"/>
    <mergeCell ref="C2:D3"/>
    <mergeCell ref="E2:G3"/>
    <mergeCell ref="H2:J3"/>
    <mergeCell ref="K2:M3"/>
    <mergeCell ref="N2:P3"/>
    <mergeCell ref="Q2:S3"/>
    <mergeCell ref="T2:V3"/>
    <mergeCell ref="W2:Y3"/>
    <mergeCell ref="Z2:Z3"/>
    <mergeCell ref="AA2:AA3"/>
    <mergeCell ref="Y6:Y7"/>
    <mergeCell ref="Z6:Z7"/>
    <mergeCell ref="A4:A5"/>
    <mergeCell ref="C4:C5"/>
    <mergeCell ref="E4:G5"/>
    <mergeCell ref="H4:H5"/>
    <mergeCell ref="I4:I5"/>
    <mergeCell ref="J4:J5"/>
    <mergeCell ref="K4:K5"/>
    <mergeCell ref="X4:X5"/>
    <mergeCell ref="Y4:Y5"/>
    <mergeCell ref="S8:S9"/>
    <mergeCell ref="T8:T9"/>
    <mergeCell ref="Z4:Z5"/>
    <mergeCell ref="AA4:AA5"/>
    <mergeCell ref="A6:A7"/>
    <mergeCell ref="C6:C7"/>
    <mergeCell ref="E6:E7"/>
    <mergeCell ref="F6:F7"/>
    <mergeCell ref="G6:G7"/>
    <mergeCell ref="H6:J7"/>
    <mergeCell ref="R4:R5"/>
    <mergeCell ref="S4:S5"/>
    <mergeCell ref="T4:T5"/>
    <mergeCell ref="U4:U5"/>
    <mergeCell ref="V4:V5"/>
    <mergeCell ref="W4:W5"/>
    <mergeCell ref="L4:L5"/>
    <mergeCell ref="M4:M5"/>
    <mergeCell ref="N4:N5"/>
    <mergeCell ref="O4:O5"/>
    <mergeCell ref="P4:P5"/>
    <mergeCell ref="Q4:Q5"/>
    <mergeCell ref="W6:W7"/>
    <mergeCell ref="X6:X7"/>
    <mergeCell ref="G10:G11"/>
    <mergeCell ref="H10:H11"/>
    <mergeCell ref="AA6:AA7"/>
    <mergeCell ref="A8:A9"/>
    <mergeCell ref="C8:C9"/>
    <mergeCell ref="E8:E9"/>
    <mergeCell ref="F8:F9"/>
    <mergeCell ref="G8:G9"/>
    <mergeCell ref="Q6:Q7"/>
    <mergeCell ref="R6:R7"/>
    <mergeCell ref="S6:S7"/>
    <mergeCell ref="T6:T7"/>
    <mergeCell ref="U6:U7"/>
    <mergeCell ref="V6:V7"/>
    <mergeCell ref="K6:K7"/>
    <mergeCell ref="L6:L7"/>
    <mergeCell ref="M6:M7"/>
    <mergeCell ref="N6:N7"/>
    <mergeCell ref="O6:O7"/>
    <mergeCell ref="P6:P7"/>
    <mergeCell ref="AA8:AA9"/>
    <mergeCell ref="P8:P9"/>
    <mergeCell ref="Q8:Q9"/>
    <mergeCell ref="R8:R9"/>
    <mergeCell ref="A10:A11"/>
    <mergeCell ref="C10:C11"/>
    <mergeCell ref="Y12:Y13"/>
    <mergeCell ref="Z12:Z13"/>
    <mergeCell ref="AA12:AA13"/>
    <mergeCell ref="N12:N13"/>
    <mergeCell ref="V8:V9"/>
    <mergeCell ref="W8:W9"/>
    <mergeCell ref="X8:X9"/>
    <mergeCell ref="Y8:Y9"/>
    <mergeCell ref="Z8:Z9"/>
    <mergeCell ref="W10:W11"/>
    <mergeCell ref="X10:X11"/>
    <mergeCell ref="Y10:Y11"/>
    <mergeCell ref="Z10:Z11"/>
    <mergeCell ref="U8:U9"/>
    <mergeCell ref="H8:H9"/>
    <mergeCell ref="I8:I9"/>
    <mergeCell ref="J8:J9"/>
    <mergeCell ref="K8:M9"/>
    <mergeCell ref="N8:N9"/>
    <mergeCell ref="O8:O9"/>
    <mergeCell ref="E10:E11"/>
    <mergeCell ref="F10:F11"/>
    <mergeCell ref="A14:A15"/>
    <mergeCell ref="C14:C15"/>
    <mergeCell ref="E14:E15"/>
    <mergeCell ref="F14:F15"/>
    <mergeCell ref="G14:G15"/>
    <mergeCell ref="H14:H15"/>
    <mergeCell ref="AA10:AA11"/>
    <mergeCell ref="A12:A13"/>
    <mergeCell ref="C12:C13"/>
    <mergeCell ref="E12:E13"/>
    <mergeCell ref="F12:F13"/>
    <mergeCell ref="G12:G13"/>
    <mergeCell ref="Q10:Q11"/>
    <mergeCell ref="R10:R11"/>
    <mergeCell ref="S10:S11"/>
    <mergeCell ref="T10:T11"/>
    <mergeCell ref="U10:U11"/>
    <mergeCell ref="V10:V11"/>
    <mergeCell ref="I10:I11"/>
    <mergeCell ref="J10:J11"/>
    <mergeCell ref="K10:K11"/>
    <mergeCell ref="L10:L11"/>
    <mergeCell ref="M10:M11"/>
    <mergeCell ref="N10:P11"/>
    <mergeCell ref="V12:V13"/>
    <mergeCell ref="W12:W13"/>
    <mergeCell ref="X12:X13"/>
    <mergeCell ref="H12:H13"/>
    <mergeCell ref="I12:I13"/>
    <mergeCell ref="J12:J13"/>
    <mergeCell ref="K12:K13"/>
    <mergeCell ref="L12:L13"/>
    <mergeCell ref="M12:M13"/>
    <mergeCell ref="O12:O13"/>
    <mergeCell ref="P12:P13"/>
    <mergeCell ref="Q12:S13"/>
    <mergeCell ref="T12:T13"/>
    <mergeCell ref="U12:U13"/>
    <mergeCell ref="C17:D18"/>
    <mergeCell ref="E17:G18"/>
    <mergeCell ref="H17:J18"/>
    <mergeCell ref="K17:M18"/>
    <mergeCell ref="N17:P18"/>
    <mergeCell ref="O14:O15"/>
    <mergeCell ref="P14:P15"/>
    <mergeCell ref="Q14:Q15"/>
    <mergeCell ref="R14:R15"/>
    <mergeCell ref="I14:I15"/>
    <mergeCell ref="J14:J15"/>
    <mergeCell ref="K14:K15"/>
    <mergeCell ref="L14:L15"/>
    <mergeCell ref="M14:M15"/>
    <mergeCell ref="N14:N15"/>
    <mergeCell ref="Q17:S18"/>
    <mergeCell ref="S14:S15"/>
    <mergeCell ref="T17:V18"/>
    <mergeCell ref="W17:Y18"/>
    <mergeCell ref="Z17:Z18"/>
    <mergeCell ref="AA17:AA18"/>
    <mergeCell ref="AC17:AM18"/>
    <mergeCell ref="W14:W15"/>
    <mergeCell ref="X14:X15"/>
    <mergeCell ref="Y14:Y15"/>
    <mergeCell ref="Z14:Z15"/>
    <mergeCell ref="AA14:AA15"/>
    <mergeCell ref="T14:V15"/>
    <mergeCell ref="AA19:AA20"/>
    <mergeCell ref="A21:A22"/>
    <mergeCell ref="C21:C22"/>
    <mergeCell ref="E21:E22"/>
    <mergeCell ref="F21:F22"/>
    <mergeCell ref="G21:G22"/>
    <mergeCell ref="Q19:Q20"/>
    <mergeCell ref="R19:R20"/>
    <mergeCell ref="S19:S20"/>
    <mergeCell ref="T19:T20"/>
    <mergeCell ref="U19:U20"/>
    <mergeCell ref="V19:V20"/>
    <mergeCell ref="K19:K20"/>
    <mergeCell ref="L19:L20"/>
    <mergeCell ref="M19:M20"/>
    <mergeCell ref="N19:N20"/>
    <mergeCell ref="O19:O20"/>
    <mergeCell ref="P19:P20"/>
    <mergeCell ref="A19:A20"/>
    <mergeCell ref="C19:C20"/>
    <mergeCell ref="E19:G20"/>
    <mergeCell ref="H19:H20"/>
    <mergeCell ref="I19:I20"/>
    <mergeCell ref="W19:W20"/>
    <mergeCell ref="X19:X20"/>
    <mergeCell ref="Y19:Y20"/>
    <mergeCell ref="J19:J20"/>
    <mergeCell ref="V21:V22"/>
    <mergeCell ref="W21:W22"/>
    <mergeCell ref="X21:X22"/>
    <mergeCell ref="Y21:Y22"/>
    <mergeCell ref="Z19:Z20"/>
    <mergeCell ref="AA21:AA22"/>
    <mergeCell ref="P21:P22"/>
    <mergeCell ref="Q21:Q22"/>
    <mergeCell ref="R21:R22"/>
    <mergeCell ref="S21:S22"/>
    <mergeCell ref="T21:T22"/>
    <mergeCell ref="U21:U22"/>
    <mergeCell ref="Z23:Z24"/>
    <mergeCell ref="AA23:AA24"/>
    <mergeCell ref="U23:U24"/>
    <mergeCell ref="V23:V24"/>
    <mergeCell ref="C23:C24"/>
    <mergeCell ref="E23:E24"/>
    <mergeCell ref="F23:F24"/>
    <mergeCell ref="G23:G24"/>
    <mergeCell ref="H25:H26"/>
    <mergeCell ref="I25:I26"/>
    <mergeCell ref="J25:J26"/>
    <mergeCell ref="K25:K26"/>
    <mergeCell ref="Z21:Z22"/>
    <mergeCell ref="H21:J22"/>
    <mergeCell ref="K21:K22"/>
    <mergeCell ref="L21:L22"/>
    <mergeCell ref="M21:M22"/>
    <mergeCell ref="N21:N22"/>
    <mergeCell ref="O21:O22"/>
    <mergeCell ref="W23:W24"/>
    <mergeCell ref="X23:X24"/>
    <mergeCell ref="Y23:Y24"/>
    <mergeCell ref="H23:H24"/>
    <mergeCell ref="V25:V26"/>
    <mergeCell ref="W25:W26"/>
    <mergeCell ref="X25:X26"/>
    <mergeCell ref="Y25:Y26"/>
    <mergeCell ref="A25:A26"/>
    <mergeCell ref="C25:C26"/>
    <mergeCell ref="E25:E26"/>
    <mergeCell ref="F25:F26"/>
    <mergeCell ref="G25:G26"/>
    <mergeCell ref="Q23:Q24"/>
    <mergeCell ref="R23:R24"/>
    <mergeCell ref="S23:S24"/>
    <mergeCell ref="T23:T24"/>
    <mergeCell ref="I23:I24"/>
    <mergeCell ref="J23:J24"/>
    <mergeCell ref="K23:M24"/>
    <mergeCell ref="N23:N24"/>
    <mergeCell ref="O23:O24"/>
    <mergeCell ref="P23:P24"/>
    <mergeCell ref="A23:A24"/>
    <mergeCell ref="AA25:AA26"/>
    <mergeCell ref="N25:P26"/>
    <mergeCell ref="Q25:Q26"/>
    <mergeCell ref="R25:R26"/>
    <mergeCell ref="S25:S26"/>
    <mergeCell ref="T25:T26"/>
    <mergeCell ref="U25:U26"/>
    <mergeCell ref="Z27:Z28"/>
    <mergeCell ref="AA27:AA28"/>
    <mergeCell ref="U27:U28"/>
    <mergeCell ref="V27:V28"/>
    <mergeCell ref="C27:C28"/>
    <mergeCell ref="E27:E28"/>
    <mergeCell ref="F27:F28"/>
    <mergeCell ref="G27:G28"/>
    <mergeCell ref="H29:H30"/>
    <mergeCell ref="I29:I30"/>
    <mergeCell ref="J29:J30"/>
    <mergeCell ref="K29:K30"/>
    <mergeCell ref="Z25:Z26"/>
    <mergeCell ref="L25:L26"/>
    <mergeCell ref="M25:M26"/>
    <mergeCell ref="W27:W28"/>
    <mergeCell ref="X27:X28"/>
    <mergeCell ref="Y27:Y28"/>
    <mergeCell ref="H27:H28"/>
    <mergeCell ref="T29:V30"/>
    <mergeCell ref="W29:W30"/>
    <mergeCell ref="X29:X30"/>
    <mergeCell ref="Y29:Y30"/>
    <mergeCell ref="A29:A30"/>
    <mergeCell ref="C29:C30"/>
    <mergeCell ref="E29:E30"/>
    <mergeCell ref="F29:F30"/>
    <mergeCell ref="G29:G30"/>
    <mergeCell ref="O27:O28"/>
    <mergeCell ref="P27:P28"/>
    <mergeCell ref="Q27:S28"/>
    <mergeCell ref="T27:T28"/>
    <mergeCell ref="I27:I28"/>
    <mergeCell ref="J27:J28"/>
    <mergeCell ref="K27:K28"/>
    <mergeCell ref="L27:L28"/>
    <mergeCell ref="M27:M28"/>
    <mergeCell ref="N27:N28"/>
    <mergeCell ref="A27:A28"/>
    <mergeCell ref="Z29:Z30"/>
    <mergeCell ref="AA29:AA30"/>
    <mergeCell ref="N29:N30"/>
    <mergeCell ref="O29:O30"/>
    <mergeCell ref="P29:P30"/>
    <mergeCell ref="Q29:Q30"/>
    <mergeCell ref="R29:R30"/>
    <mergeCell ref="S29:S30"/>
    <mergeCell ref="L29:L30"/>
    <mergeCell ref="M29:M30"/>
  </mergeCells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  <colBreaks count="2" manualBreakCount="2">
    <brk id="28" max="29" man="1"/>
    <brk id="44" max="4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1E54E-F145-400D-813B-F5FFC3496B0C}">
  <dimension ref="A1:H9"/>
  <sheetViews>
    <sheetView workbookViewId="0">
      <selection activeCell="G7" sqref="G7:G9"/>
    </sheetView>
  </sheetViews>
  <sheetFormatPr defaultRowHeight="12.5" x14ac:dyDescent="0.25"/>
  <cols>
    <col min="1" max="2" width="6.26953125" style="1" customWidth="1"/>
    <col min="3" max="3" width="7.54296875" style="1" customWidth="1"/>
    <col min="4" max="4" width="18.7265625" customWidth="1"/>
    <col min="5" max="5" width="2.7265625" customWidth="1"/>
    <col min="6" max="6" width="18.7265625" customWidth="1"/>
    <col min="7" max="7" width="18.26953125" style="20" customWidth="1"/>
    <col min="8" max="8" width="18.54296875" style="20" customWidth="1"/>
  </cols>
  <sheetData>
    <row r="1" spans="1:8" x14ac:dyDescent="0.25">
      <c r="A1" s="190" t="s">
        <v>16</v>
      </c>
      <c r="B1" s="190"/>
      <c r="D1" s="78" t="s">
        <v>33</v>
      </c>
      <c r="H1"/>
    </row>
    <row r="2" spans="1:8" x14ac:dyDescent="0.25">
      <c r="H2"/>
    </row>
    <row r="3" spans="1:8" x14ac:dyDescent="0.25">
      <c r="A3" s="1" t="s">
        <v>28</v>
      </c>
      <c r="B3" s="1" t="s">
        <v>28</v>
      </c>
      <c r="C3" s="1" t="s">
        <v>29</v>
      </c>
      <c r="D3" t="s">
        <v>17</v>
      </c>
      <c r="F3" t="s">
        <v>18</v>
      </c>
      <c r="G3" s="20" t="s">
        <v>30</v>
      </c>
      <c r="H3" t="s">
        <v>31</v>
      </c>
    </row>
    <row r="4" spans="1:8" ht="13" x14ac:dyDescent="0.3">
      <c r="A4" s="79">
        <v>10</v>
      </c>
      <c r="B4" s="79">
        <v>4</v>
      </c>
      <c r="C4" s="79"/>
      <c r="D4" s="80" t="str">
        <f>IF(COUNTIF(seznam!$A$2:$A$130,A4)=1,VLOOKUP(A4,seznam!$A$2:$C$130,2,FALSE),"------")</f>
        <v>Jež Vítek</v>
      </c>
      <c r="F4" s="80" t="str">
        <f>IF(COUNTIF(seznam!$A$2:$A$130,B4)=1,VLOOKUP(B4,seznam!$A$2:$C$130,2,FALSE),"------")</f>
        <v>Štěpánek Adam</v>
      </c>
      <c r="G4" s="71" t="s">
        <v>99</v>
      </c>
      <c r="H4" t="str">
        <f>IF(COUNTIF(seznam!$A$2:$A$130,C4)=1,VLOOKUP(C4,seznam!$A$2:$C$130,2,FALSE)," - ")</f>
        <v xml:space="preserve"> - </v>
      </c>
    </row>
    <row r="5" spans="1:8" ht="13" x14ac:dyDescent="0.3">
      <c r="A5" s="79">
        <v>11</v>
      </c>
      <c r="B5" s="79">
        <v>12</v>
      </c>
      <c r="C5" s="79"/>
      <c r="D5" s="80" t="str">
        <f>IF(COUNTIF(seznam!$A$2:$A$130,A5)=1,VLOOKUP(A5,seznam!$A$2:$C$130,2,FALSE),"------")</f>
        <v>Macánek Martin</v>
      </c>
      <c r="F5" s="80" t="str">
        <f>IF(COUNTIF(seznam!$A$2:$A$130,B5)=1,VLOOKUP(B5,seznam!$A$2:$C$130,2,FALSE),"------")</f>
        <v>Barták Lukáš</v>
      </c>
      <c r="G5" s="71" t="s">
        <v>99</v>
      </c>
      <c r="H5" t="str">
        <f>IF(COUNTIF(seznam!$A$2:$A$130,C5)=1,VLOOKUP(C5,seznam!$A$2:$C$130,2,FALSE)," - ")</f>
        <v xml:space="preserve"> - </v>
      </c>
    </row>
    <row r="6" spans="1:8" ht="13" x14ac:dyDescent="0.3">
      <c r="A6" s="79">
        <v>7</v>
      </c>
      <c r="B6" s="79">
        <v>9</v>
      </c>
      <c r="C6" s="79"/>
      <c r="D6" s="80" t="str">
        <f>IF(COUNTIF(seznam!$A$2:$A$130,A6)=1,VLOOKUP(A6,seznam!$A$2:$C$130,2,FALSE),"------")</f>
        <v>Michalík Matěj</v>
      </c>
      <c r="F6" s="80" t="str">
        <f>IF(COUNTIF(seznam!$A$2:$A$130,B6)=1,VLOOKUP(B6,seznam!$A$2:$C$130,2,FALSE),"------")</f>
        <v>Herman Jan</v>
      </c>
      <c r="G6" s="71" t="s">
        <v>99</v>
      </c>
      <c r="H6" t="str">
        <f>IF(COUNTIF(seznam!$A$2:$A$130,C6)=1,VLOOKUP(C6,seznam!$A$2:$C$130,2,FALSE)," - ")</f>
        <v xml:space="preserve"> - </v>
      </c>
    </row>
    <row r="7" spans="1:8" ht="13" x14ac:dyDescent="0.3">
      <c r="A7" s="79">
        <v>10</v>
      </c>
      <c r="B7" s="79">
        <v>12</v>
      </c>
      <c r="C7" s="79"/>
      <c r="D7" s="80" t="str">
        <f>IF(COUNTIF(seznam!$A$2:$A$130,A7)=1,VLOOKUP(A7,seznam!$A$2:$C$130,2,FALSE),"------")</f>
        <v>Jež Vítek</v>
      </c>
      <c r="F7" s="80" t="str">
        <f>IF(COUNTIF(seznam!$A$2:$A$130,B7)=1,VLOOKUP(B7,seznam!$A$2:$C$130,2,FALSE),"------")</f>
        <v>Barták Lukáš</v>
      </c>
      <c r="G7" s="71" t="s">
        <v>100</v>
      </c>
      <c r="H7" t="str">
        <f>IF(COUNTIF(seznam!$A$2:$A$130,C7)=1,VLOOKUP(C7,seznam!$A$2:$C$130,2,FALSE)," - ")</f>
        <v xml:space="preserve"> - </v>
      </c>
    </row>
    <row r="8" spans="1:8" ht="13" x14ac:dyDescent="0.3">
      <c r="A8" s="79">
        <v>11</v>
      </c>
      <c r="B8" s="79">
        <v>9</v>
      </c>
      <c r="C8" s="79"/>
      <c r="D8" s="80" t="str">
        <f>IF(COUNTIF(seznam!$A$2:$A$130,A8)=1,VLOOKUP(A8,seznam!$A$2:$C$130,2,FALSE),"------")</f>
        <v>Macánek Martin</v>
      </c>
      <c r="F8" s="80" t="str">
        <f>IF(COUNTIF(seznam!$A$2:$A$130,B8)=1,VLOOKUP(B8,seznam!$A$2:$C$130,2,FALSE),"------")</f>
        <v>Herman Jan</v>
      </c>
      <c r="G8" s="71" t="s">
        <v>100</v>
      </c>
      <c r="H8" t="str">
        <f>IF(COUNTIF(seznam!$A$2:$A$130,C8)=1,VLOOKUP(C8,seznam!$A$2:$C$130,2,FALSE)," - ")</f>
        <v xml:space="preserve"> - </v>
      </c>
    </row>
    <row r="9" spans="1:8" ht="13" x14ac:dyDescent="0.3">
      <c r="A9" s="79">
        <v>7</v>
      </c>
      <c r="B9" s="79">
        <v>4</v>
      </c>
      <c r="C9" s="79"/>
      <c r="D9" s="80" t="str">
        <f>IF(COUNTIF(seznam!$A$2:$A$130,A9)=1,VLOOKUP(A9,seznam!$A$2:$C$130,2,FALSE),"------")</f>
        <v>Michalík Matěj</v>
      </c>
      <c r="F9" s="80" t="str">
        <f>IF(COUNTIF(seznam!$A$2:$A$130,B9)=1,VLOOKUP(B9,seznam!$A$2:$C$130,2,FALSE),"------")</f>
        <v>Štěpánek Adam</v>
      </c>
      <c r="G9" s="71" t="s">
        <v>100</v>
      </c>
      <c r="H9" t="str">
        <f>IF(COUNTIF(seznam!$A$2:$A$130,C9)=1,VLOOKUP(C9,seznam!$A$2:$C$130,2,FALSE)," - ")</f>
        <v xml:space="preserve"> - 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C79CA-A45B-460F-80E1-12118B3BF99E}">
  <sheetPr>
    <pageSetUpPr fitToPage="1"/>
  </sheetPr>
  <dimension ref="A1:M20"/>
  <sheetViews>
    <sheetView workbookViewId="0">
      <selection activeCell="K3" sqref="K3:M3"/>
    </sheetView>
  </sheetViews>
  <sheetFormatPr defaultRowHeight="12.5" x14ac:dyDescent="0.25"/>
  <cols>
    <col min="1" max="6" width="13.7265625" customWidth="1"/>
    <col min="7" max="7" width="4.1796875" customWidth="1"/>
    <col min="8" max="13" width="13.7265625" customWidth="1"/>
  </cols>
  <sheetData>
    <row r="1" spans="1:13" ht="36" customHeight="1" x14ac:dyDescent="0.25">
      <c r="A1" s="200" t="str">
        <f>zápis!D1</f>
        <v>ŽT starší žactvo</v>
      </c>
      <c r="B1" s="201"/>
      <c r="C1" s="201"/>
      <c r="D1" s="201"/>
      <c r="E1" s="201"/>
      <c r="F1" s="202"/>
      <c r="H1" s="200" t="str">
        <f>zápis!D1</f>
        <v>ŽT starší žactvo</v>
      </c>
      <c r="I1" s="201"/>
      <c r="J1" s="201"/>
      <c r="K1" s="201"/>
      <c r="L1" s="201"/>
      <c r="M1" s="202"/>
    </row>
    <row r="2" spans="1:13" ht="36" customHeight="1" thickBot="1" x14ac:dyDescent="0.3">
      <c r="A2" s="203" t="str">
        <f>CONCATENATE(" ",zápis!G4," ")</f>
        <v xml:space="preserve"> D2 </v>
      </c>
      <c r="B2" s="204"/>
      <c r="C2" s="205"/>
      <c r="D2" s="206" t="s">
        <v>32</v>
      </c>
      <c r="E2" s="207"/>
      <c r="F2" s="208"/>
      <c r="H2" s="203" t="str">
        <f>CONCATENATE(" ",zápis!G7," ")</f>
        <v xml:space="preserve"> D3 </v>
      </c>
      <c r="I2" s="204"/>
      <c r="J2" s="205"/>
      <c r="K2" s="206" t="s">
        <v>32</v>
      </c>
      <c r="L2" s="207"/>
      <c r="M2" s="208"/>
    </row>
    <row r="3" spans="1:13" s="81" customFormat="1" ht="36" customHeight="1" thickBot="1" x14ac:dyDescent="0.3">
      <c r="A3" s="191" t="str">
        <f>CONCATENATE(IF(COUNTIF(seznam!$A$2:$A$130,zápis!A4)=1,VLOOKUP(zápis!A4,seznam!$A$2:$C$130,2,FALSE),"------"),"   (",IF(COUNTIF(seznam!$A$2:$A$130,zápis!A4)=1,VLOOKUP(zápis!A4,seznam!$A$2:$C$130,3,FALSE),"------"),")")</f>
        <v>Jež Vítek   (KST FOSFA LVA)</v>
      </c>
      <c r="B3" s="192"/>
      <c r="C3" s="192"/>
      <c r="D3" s="191" t="str">
        <f>CONCATENATE(IF(COUNTIF(seznam!$A$2:$A$130,zápis!B4)=1,VLOOKUP(zápis!B4,seznam!$A$2:$C$130,2,FALSE),"------"),"   (",IF(COUNTIF(seznam!$A$2:$A$130,zápis!B4)=1,VLOOKUP(zápis!B4,seznam!$A$2:$C$130,3,FALSE),"------"),")")</f>
        <v>Štěpánek Adam   (STP Mikulov)</v>
      </c>
      <c r="E3" s="192"/>
      <c r="F3" s="193"/>
      <c r="H3" s="191" t="str">
        <f>CONCATENATE(IF(COUNTIF(seznam!$A$2:$A$130,zápis!A7)=1,VLOOKUP(zápis!A7,seznam!$A$2:$C$130,2,FALSE),"------"),"   (",IF(COUNTIF(seznam!$A$2:$A$130,zápis!A7)=1,VLOOKUP(zápis!A7,seznam!$A$2:$C$130,3,FALSE),"------"),")")</f>
        <v>Jež Vítek   (KST FOSFA LVA)</v>
      </c>
      <c r="I3" s="192"/>
      <c r="J3" s="193"/>
      <c r="K3" s="191" t="str">
        <f>CONCATENATE(IF(COUNTIF(seznam!$A$2:$A$130,zápis!B7)=1,VLOOKUP(zápis!B7,seznam!$A$2:$C$130,2,FALSE),"------"),"   (",IF(COUNTIF(seznam!$A$2:$A$130,zápis!B7)=1,VLOOKUP(zápis!B7,seznam!$A$2:$C$130,3,FALSE),"------"),")")</f>
        <v>Barták Lukáš   (KST Kunštát)</v>
      </c>
      <c r="L3" s="192"/>
      <c r="M3" s="193"/>
    </row>
    <row r="4" spans="1:13" ht="14.25" customHeight="1" x14ac:dyDescent="0.3">
      <c r="A4" s="72" t="s">
        <v>19</v>
      </c>
      <c r="B4" s="73" t="s">
        <v>20</v>
      </c>
      <c r="C4" s="73" t="s">
        <v>21</v>
      </c>
      <c r="D4" s="73" t="s">
        <v>22</v>
      </c>
      <c r="E4" s="73" t="s">
        <v>23</v>
      </c>
      <c r="F4" s="74" t="s">
        <v>24</v>
      </c>
      <c r="H4" s="72" t="s">
        <v>19</v>
      </c>
      <c r="I4" s="73" t="s">
        <v>20</v>
      </c>
      <c r="J4" s="73" t="s">
        <v>21</v>
      </c>
      <c r="K4" s="73" t="s">
        <v>22</v>
      </c>
      <c r="L4" s="73" t="s">
        <v>23</v>
      </c>
      <c r="M4" s="74" t="s">
        <v>24</v>
      </c>
    </row>
    <row r="5" spans="1:13" ht="36" customHeight="1" thickBot="1" x14ac:dyDescent="0.3">
      <c r="A5" s="75"/>
      <c r="B5" s="76"/>
      <c r="C5" s="76"/>
      <c r="D5" s="76"/>
      <c r="E5" s="76"/>
      <c r="F5" s="77"/>
      <c r="H5" s="75"/>
      <c r="I5" s="76"/>
      <c r="J5" s="76"/>
      <c r="K5" s="76"/>
      <c r="L5" s="76"/>
      <c r="M5" s="77"/>
    </row>
    <row r="6" spans="1:13" ht="36" customHeight="1" thickBot="1" x14ac:dyDescent="0.3">
      <c r="A6" s="194" t="str">
        <f>CONCATENATE(zápis!H3," ",zápis!H4)</f>
        <v xml:space="preserve">rozhodčí:   - </v>
      </c>
      <c r="B6" s="195"/>
      <c r="C6" s="196"/>
      <c r="D6" s="197" t="s">
        <v>25</v>
      </c>
      <c r="E6" s="198"/>
      <c r="F6" s="199"/>
      <c r="H6" s="194" t="str">
        <f>CONCATENATE(zápis!H3," ",zápis!H7)</f>
        <v xml:space="preserve">rozhodčí:   - </v>
      </c>
      <c r="I6" s="195"/>
      <c r="J6" s="196"/>
      <c r="K6" s="197" t="s">
        <v>25</v>
      </c>
      <c r="L6" s="198"/>
      <c r="M6" s="199"/>
    </row>
    <row r="7" spans="1:13" ht="20.149999999999999" customHeight="1" thickBot="1" x14ac:dyDescent="0.3"/>
    <row r="8" spans="1:13" ht="36" customHeight="1" x14ac:dyDescent="0.25">
      <c r="A8" s="200" t="str">
        <f>zápis!D1</f>
        <v>ŽT starší žactvo</v>
      </c>
      <c r="B8" s="201"/>
      <c r="C8" s="201"/>
      <c r="D8" s="201"/>
      <c r="E8" s="201"/>
      <c r="F8" s="202"/>
      <c r="H8" s="200" t="str">
        <f>zápis!D1</f>
        <v>ŽT starší žactvo</v>
      </c>
      <c r="I8" s="201"/>
      <c r="J8" s="201"/>
      <c r="K8" s="201"/>
      <c r="L8" s="201"/>
      <c r="M8" s="202"/>
    </row>
    <row r="9" spans="1:13" ht="36" customHeight="1" thickBot="1" x14ac:dyDescent="0.3">
      <c r="A9" s="203" t="str">
        <f>CONCATENATE(" ",zápis!G5," ")</f>
        <v xml:space="preserve"> D2 </v>
      </c>
      <c r="B9" s="204"/>
      <c r="C9" s="205"/>
      <c r="D9" s="206" t="s">
        <v>32</v>
      </c>
      <c r="E9" s="207"/>
      <c r="F9" s="208"/>
      <c r="H9" s="203" t="str">
        <f>CONCATENATE(" ",zápis!G8," ")</f>
        <v xml:space="preserve"> D3 </v>
      </c>
      <c r="I9" s="204"/>
      <c r="J9" s="205"/>
      <c r="K9" s="206" t="s">
        <v>32</v>
      </c>
      <c r="L9" s="207"/>
      <c r="M9" s="208"/>
    </row>
    <row r="10" spans="1:13" s="81" customFormat="1" ht="36" customHeight="1" thickBot="1" x14ac:dyDescent="0.3">
      <c r="A10" s="191" t="str">
        <f>CONCATENATE(IF(COUNTIF(seznam!$A$2:$A$130,zápis!A5)=1,VLOOKUP(zápis!A5,seznam!$A$2:$C$130,2,FALSE),"------"),"   (",IF(COUNTIF(seznam!$A$2:$A$130,zápis!A5)=1,VLOOKUP(zápis!A5,seznam!$A$2:$C$130,3,FALSE),"------"),")")</f>
        <v>Macánek Martin   (SKST Hodonín)</v>
      </c>
      <c r="B10" s="192"/>
      <c r="C10" s="193"/>
      <c r="D10" s="191" t="str">
        <f>CONCATENATE(IF(COUNTIF(seznam!$A$2:$A$130,zápis!B5)=1,VLOOKUP(zápis!B5,seznam!$A$2:$C$130,2,FALSE),"------"),"   (",IF(COUNTIF(seznam!$A$2:$A$130,zápis!B5)=1,VLOOKUP(zápis!B5,seznam!$A$2:$C$130,3,FALSE),"------"),")")</f>
        <v>Barták Lukáš   (KST Kunštát)</v>
      </c>
      <c r="E10" s="192"/>
      <c r="F10" s="193"/>
      <c r="H10" s="191" t="str">
        <f>CONCATENATE(IF(COUNTIF(seznam!$A$2:$A$130,zápis!A8)=1,VLOOKUP(zápis!A8,seznam!$A$2:$C$130,2,FALSE),"------"),"   (",IF(COUNTIF(seznam!$A$2:$A$130,zápis!A8)=1,VLOOKUP(zápis!A8,seznam!$A$2:$C$130,3,FALSE),"------"),")")</f>
        <v>Macánek Martin   (SKST Hodonín)</v>
      </c>
      <c r="I10" s="192"/>
      <c r="J10" s="193"/>
      <c r="K10" s="191" t="str">
        <f>CONCATENATE(IF(COUNTIF(seznam!$A$2:$A$130,zápis!B8)=1,VLOOKUP(zápis!B8,seznam!$A$2:$C$130,2,FALSE),"------"),"   (",IF(COUNTIF(seznam!$A$2:$A$130,zápis!B8)=1,VLOOKUP(zápis!B8,seznam!$A$2:$C$130,3,FALSE),"------"),")")</f>
        <v>Herman Jan   (KST FOSFA LVA)</v>
      </c>
      <c r="L10" s="192"/>
      <c r="M10" s="193"/>
    </row>
    <row r="11" spans="1:13" ht="14.25" customHeight="1" x14ac:dyDescent="0.3">
      <c r="A11" s="72" t="s">
        <v>19</v>
      </c>
      <c r="B11" s="73" t="s">
        <v>20</v>
      </c>
      <c r="C11" s="73" t="s">
        <v>21</v>
      </c>
      <c r="D11" s="73" t="s">
        <v>22</v>
      </c>
      <c r="E11" s="73" t="s">
        <v>23</v>
      </c>
      <c r="F11" s="74" t="s">
        <v>24</v>
      </c>
      <c r="H11" s="72" t="s">
        <v>19</v>
      </c>
      <c r="I11" s="73" t="s">
        <v>20</v>
      </c>
      <c r="J11" s="73" t="s">
        <v>21</v>
      </c>
      <c r="K11" s="73" t="s">
        <v>22</v>
      </c>
      <c r="L11" s="73" t="s">
        <v>23</v>
      </c>
      <c r="M11" s="74" t="s">
        <v>24</v>
      </c>
    </row>
    <row r="12" spans="1:13" ht="36" customHeight="1" thickBot="1" x14ac:dyDescent="0.3">
      <c r="A12" s="75"/>
      <c r="B12" s="76"/>
      <c r="C12" s="76"/>
      <c r="D12" s="76"/>
      <c r="E12" s="76"/>
      <c r="F12" s="77"/>
      <c r="H12" s="75"/>
      <c r="I12" s="76"/>
      <c r="J12" s="76"/>
      <c r="K12" s="76"/>
      <c r="L12" s="76"/>
      <c r="M12" s="77"/>
    </row>
    <row r="13" spans="1:13" ht="36" customHeight="1" thickBot="1" x14ac:dyDescent="0.3">
      <c r="A13" s="194" t="str">
        <f>CONCATENATE(zápis!H3," ",zápis!H5)</f>
        <v xml:space="preserve">rozhodčí:   - </v>
      </c>
      <c r="B13" s="195"/>
      <c r="C13" s="196"/>
      <c r="D13" s="197" t="s">
        <v>25</v>
      </c>
      <c r="E13" s="198"/>
      <c r="F13" s="199"/>
      <c r="H13" s="194" t="str">
        <f>CONCATENATE(zápis!H3," ",zápis!H8)</f>
        <v xml:space="preserve">rozhodčí:   - </v>
      </c>
      <c r="I13" s="195"/>
      <c r="J13" s="196"/>
      <c r="K13" s="197" t="s">
        <v>25</v>
      </c>
      <c r="L13" s="198"/>
      <c r="M13" s="199"/>
    </row>
    <row r="14" spans="1:13" ht="20.149999999999999" customHeight="1" thickBot="1" x14ac:dyDescent="0.3"/>
    <row r="15" spans="1:13" ht="36" customHeight="1" x14ac:dyDescent="0.25">
      <c r="A15" s="200" t="str">
        <f>zápis!D1</f>
        <v>ŽT starší žactvo</v>
      </c>
      <c r="B15" s="201"/>
      <c r="C15" s="201"/>
      <c r="D15" s="201"/>
      <c r="E15" s="201"/>
      <c r="F15" s="202"/>
      <c r="H15" s="200" t="str">
        <f>zápis!D1</f>
        <v>ŽT starší žactvo</v>
      </c>
      <c r="I15" s="201"/>
      <c r="J15" s="201"/>
      <c r="K15" s="201"/>
      <c r="L15" s="201"/>
      <c r="M15" s="202"/>
    </row>
    <row r="16" spans="1:13" ht="36" customHeight="1" thickBot="1" x14ac:dyDescent="0.3">
      <c r="A16" s="203" t="str">
        <f>CONCATENATE(" ",zápis!G6," ")</f>
        <v xml:space="preserve"> D2 </v>
      </c>
      <c r="B16" s="204"/>
      <c r="C16" s="205"/>
      <c r="D16" s="206" t="s">
        <v>32</v>
      </c>
      <c r="E16" s="207"/>
      <c r="F16" s="208"/>
      <c r="H16" s="203" t="str">
        <f>CONCATENATE(" ",zápis!G9," ")</f>
        <v xml:space="preserve"> D3 </v>
      </c>
      <c r="I16" s="204"/>
      <c r="J16" s="205"/>
      <c r="K16" s="206" t="s">
        <v>32</v>
      </c>
      <c r="L16" s="207"/>
      <c r="M16" s="208"/>
    </row>
    <row r="17" spans="1:13" s="81" customFormat="1" ht="36" customHeight="1" thickBot="1" x14ac:dyDescent="0.3">
      <c r="A17" s="191" t="str">
        <f>CONCATENATE(IF(COUNTIF(seznam!$A$2:$A$130,zápis!A6)=1,VLOOKUP(zápis!A6,seznam!$A$2:$C$130,2,FALSE),"------"),"   (",IF(COUNTIF(seznam!$A$2:$A$130,zápis!A6)=1,VLOOKUP(zápis!A6,seznam!$A$2:$C$130,3,FALSE),"------"),")")</f>
        <v>Michalík Matěj   (Prace)</v>
      </c>
      <c r="B17" s="192"/>
      <c r="C17" s="193"/>
      <c r="D17" s="191" t="str">
        <f>CONCATENATE(IF(COUNTIF(seznam!$A$2:$A$130,zápis!B6)=1,VLOOKUP(zápis!B6,seznam!$A$2:$C$130,2,FALSE),"------"),"   (",IF(COUNTIF(seznam!$A$2:$A$130,zápis!B6)=1,VLOOKUP(zápis!B6,seznam!$A$2:$C$130,3,FALSE),"------"),")")</f>
        <v>Herman Jan   (KST FOSFA LVA)</v>
      </c>
      <c r="E17" s="192"/>
      <c r="F17" s="193"/>
      <c r="H17" s="191" t="str">
        <f>CONCATENATE(IF(COUNTIF(seznam!$A$2:$A$130,zápis!A9)=1,VLOOKUP(zápis!A9,seznam!$A$2:$C$130,2,FALSE),"------"),"   (",IF(COUNTIF(seznam!$A$2:$A$130,zápis!A9)=1,VLOOKUP(zápis!A9,seznam!$A$2:$C$130,3,FALSE),"------"),")")</f>
        <v>Michalík Matěj   (Prace)</v>
      </c>
      <c r="I17" s="192"/>
      <c r="J17" s="193"/>
      <c r="K17" s="191" t="str">
        <f>CONCATENATE(IF(COUNTIF(seznam!$A$2:$A$130,zápis!B9)=1,VLOOKUP(zápis!B9,seznam!$A$2:$C$130,2,FALSE),"------"),"   (",IF(COUNTIF(seznam!$A$2:$A$130,zápis!B9)=1,VLOOKUP(zápis!B9,seznam!$A$2:$C$130,3,FALSE),"------"),")")</f>
        <v>Štěpánek Adam   (STP Mikulov)</v>
      </c>
      <c r="L17" s="192"/>
      <c r="M17" s="193"/>
    </row>
    <row r="18" spans="1:13" ht="14.25" customHeight="1" x14ac:dyDescent="0.3">
      <c r="A18" s="72" t="s">
        <v>19</v>
      </c>
      <c r="B18" s="73" t="s">
        <v>20</v>
      </c>
      <c r="C18" s="73" t="s">
        <v>21</v>
      </c>
      <c r="D18" s="73" t="s">
        <v>22</v>
      </c>
      <c r="E18" s="73" t="s">
        <v>23</v>
      </c>
      <c r="F18" s="74" t="s">
        <v>24</v>
      </c>
      <c r="H18" s="72" t="s">
        <v>19</v>
      </c>
      <c r="I18" s="73" t="s">
        <v>20</v>
      </c>
      <c r="J18" s="73" t="s">
        <v>21</v>
      </c>
      <c r="K18" s="73" t="s">
        <v>22</v>
      </c>
      <c r="L18" s="73" t="s">
        <v>23</v>
      </c>
      <c r="M18" s="74" t="s">
        <v>24</v>
      </c>
    </row>
    <row r="19" spans="1:13" ht="36" customHeight="1" thickBot="1" x14ac:dyDescent="0.3">
      <c r="A19" s="75"/>
      <c r="B19" s="76"/>
      <c r="C19" s="76"/>
      <c r="D19" s="76"/>
      <c r="E19" s="76"/>
      <c r="F19" s="77"/>
      <c r="H19" s="75"/>
      <c r="I19" s="76"/>
      <c r="J19" s="76"/>
      <c r="K19" s="76"/>
      <c r="L19" s="76"/>
      <c r="M19" s="77"/>
    </row>
    <row r="20" spans="1:13" ht="36" customHeight="1" thickBot="1" x14ac:dyDescent="0.3">
      <c r="A20" s="194" t="str">
        <f>CONCATENATE(zápis!H3," ",zápis!H6)</f>
        <v xml:space="preserve">rozhodčí:   - </v>
      </c>
      <c r="B20" s="195"/>
      <c r="C20" s="196"/>
      <c r="D20" s="197" t="s">
        <v>25</v>
      </c>
      <c r="E20" s="198"/>
      <c r="F20" s="199"/>
      <c r="H20" s="194" t="str">
        <f>CONCATENATE(zápis!H3," ",zápis!H9)</f>
        <v xml:space="preserve">rozhodčí:   - </v>
      </c>
      <c r="I20" s="195"/>
      <c r="J20" s="196"/>
      <c r="K20" s="197" t="s">
        <v>25</v>
      </c>
      <c r="L20" s="198"/>
      <c r="M20" s="199"/>
    </row>
  </sheetData>
  <mergeCells count="42">
    <mergeCell ref="A1:F1"/>
    <mergeCell ref="H1:M1"/>
    <mergeCell ref="A2:C2"/>
    <mergeCell ref="D2:F2"/>
    <mergeCell ref="H2:J2"/>
    <mergeCell ref="K2:M2"/>
    <mergeCell ref="A3:C3"/>
    <mergeCell ref="D3:F3"/>
    <mergeCell ref="H3:J3"/>
    <mergeCell ref="K3:M3"/>
    <mergeCell ref="A6:C6"/>
    <mergeCell ref="D6:F6"/>
    <mergeCell ref="H6:J6"/>
    <mergeCell ref="K6:M6"/>
    <mergeCell ref="A8:F8"/>
    <mergeCell ref="H8:M8"/>
    <mergeCell ref="A9:C9"/>
    <mergeCell ref="D9:F9"/>
    <mergeCell ref="H9:J9"/>
    <mergeCell ref="K9:M9"/>
    <mergeCell ref="A10:C10"/>
    <mergeCell ref="D10:F10"/>
    <mergeCell ref="H10:J10"/>
    <mergeCell ref="K10:M10"/>
    <mergeCell ref="A13:C13"/>
    <mergeCell ref="D13:F13"/>
    <mergeCell ref="H13:J13"/>
    <mergeCell ref="K13:M13"/>
    <mergeCell ref="A15:F15"/>
    <mergeCell ref="H15:M15"/>
    <mergeCell ref="A16:C16"/>
    <mergeCell ref="D16:F16"/>
    <mergeCell ref="H16:J16"/>
    <mergeCell ref="K16:M16"/>
    <mergeCell ref="A17:C17"/>
    <mergeCell ref="D17:F17"/>
    <mergeCell ref="H17:J17"/>
    <mergeCell ref="K17:M17"/>
    <mergeCell ref="A20:C20"/>
    <mergeCell ref="D20:F20"/>
    <mergeCell ref="H20:J20"/>
    <mergeCell ref="K20:M20"/>
  </mergeCells>
  <pageMargins left="0" right="0" top="0.19685039370078741" bottom="0.19685039370078741" header="0" footer="0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5</vt:i4>
      </vt:variant>
    </vt:vector>
  </HeadingPairs>
  <TitlesOfParts>
    <vt:vector size="12" baseType="lpstr">
      <vt:lpstr>seznam</vt:lpstr>
      <vt:lpstr>sk A,B - žáci</vt:lpstr>
      <vt:lpstr>sk A,B - žákyně</vt:lpstr>
      <vt:lpstr>sk C, D - žáci</vt:lpstr>
      <vt:lpstr>sk C, D - žákyně</vt:lpstr>
      <vt:lpstr>zápis</vt:lpstr>
      <vt:lpstr>zápis tisk</vt:lpstr>
      <vt:lpstr>'sk A,B - žáci'!Oblast_tisku</vt:lpstr>
      <vt:lpstr>'sk A,B - žákyně'!Oblast_tisku</vt:lpstr>
      <vt:lpstr>'sk C, D - žáci'!Oblast_tisku</vt:lpstr>
      <vt:lpstr>'sk C, D - žákyně'!Oblast_tisku</vt:lpstr>
      <vt:lpstr>'zápis tisk'!Oblast_tisku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LK</dc:creator>
  <cp:lastModifiedBy>Dell</cp:lastModifiedBy>
  <cp:lastPrinted>2025-04-26T10:58:46Z</cp:lastPrinted>
  <dcterms:created xsi:type="dcterms:W3CDTF">2003-12-23T23:27:09Z</dcterms:created>
  <dcterms:modified xsi:type="dcterms:W3CDTF">2025-04-26T13:13:09Z</dcterms:modified>
</cp:coreProperties>
</file>